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hidePivotFieldList="1" autoCompressPictures="0"/>
  <bookViews>
    <workbookView xWindow="10605" yWindow="5145" windowWidth="20730" windowHeight="11760"/>
  </bookViews>
  <sheets>
    <sheet name="2-35" sheetId="1" r:id="rId1"/>
  </sheets>
  <calcPr calcId="145621" concurrentCalc="0"/>
  <pivotCaches>
    <pivotCache cacheId="0" r:id="rId2"/>
    <pivotCache cacheId="1" r:id="rId3"/>
    <pivotCache cacheId="2" r:id="rId4"/>
    <pivotCache cacheId="18" r:id="rId5"/>
    <pivotCache cacheId="20" r:id="rId6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4" i="1" l="1"/>
  <c r="M15" i="1"/>
  <c r="M17" i="1"/>
  <c r="M16" i="1"/>
  <c r="M37" i="1"/>
  <c r="M19" i="1"/>
  <c r="M18" i="1"/>
  <c r="L54" i="1"/>
  <c r="M54" i="1"/>
  <c r="L53" i="1"/>
  <c r="M53" i="1"/>
  <c r="L52" i="1"/>
  <c r="M52" i="1"/>
  <c r="L51" i="1"/>
  <c r="M51" i="1"/>
  <c r="L50" i="1"/>
  <c r="M50" i="1"/>
  <c r="M48" i="1"/>
  <c r="M47" i="1"/>
  <c r="M46" i="1"/>
  <c r="M45" i="1"/>
  <c r="M44" i="1"/>
  <c r="M43" i="1"/>
  <c r="M42" i="1"/>
  <c r="M41" i="1"/>
  <c r="M40" i="1"/>
  <c r="M39" i="1"/>
  <c r="M38" i="1"/>
  <c r="M36" i="1"/>
  <c r="M10" i="1"/>
  <c r="M9" i="1"/>
  <c r="M8" i="1"/>
  <c r="M7" i="1"/>
  <c r="M6" i="1"/>
  <c r="M5" i="1"/>
</calcChain>
</file>

<file path=xl/sharedStrings.xml><?xml version="1.0" encoding="utf-8"?>
<sst xmlns="http://schemas.openxmlformats.org/spreadsheetml/2006/main" count="378" uniqueCount="52">
  <si>
    <t>Gender</t>
  </si>
  <si>
    <t>Carrier</t>
  </si>
  <si>
    <t>Type</t>
  </si>
  <si>
    <t>Usage</t>
  </si>
  <si>
    <t>Signal strength</t>
  </si>
  <si>
    <t>Value for the Dollar</t>
  </si>
  <si>
    <t>Customer Service</t>
  </si>
  <si>
    <t>M</t>
  </si>
  <si>
    <t>F</t>
  </si>
  <si>
    <t>AT&amp;T</t>
  </si>
  <si>
    <t>Other</t>
  </si>
  <si>
    <t>Sprint</t>
  </si>
  <si>
    <t>T-mobile</t>
  </si>
  <si>
    <t>Verizon</t>
  </si>
  <si>
    <t>Basic</t>
  </si>
  <si>
    <t>Camera</t>
  </si>
  <si>
    <t>Smart</t>
  </si>
  <si>
    <t>Average</t>
  </si>
  <si>
    <t>High</t>
  </si>
  <si>
    <t>Very high</t>
  </si>
  <si>
    <t>Low</t>
  </si>
  <si>
    <t>Cell Phone Survey</t>
  </si>
  <si>
    <t>Row Labels</t>
  </si>
  <si>
    <t>Grand Total</t>
  </si>
  <si>
    <t>Sum of Signal strength</t>
  </si>
  <si>
    <t>The signal strengh for Verizon and AT&amp;T is the strongest</t>
  </si>
  <si>
    <t>Sprint and other services have the weakest signal strengths.</t>
  </si>
  <si>
    <t>Average signal strength</t>
  </si>
  <si>
    <t>Sum of Value for the Dollar</t>
  </si>
  <si>
    <t>Average Value for the Dollar</t>
  </si>
  <si>
    <t>Sprint, T-mobile and other services had</t>
  </si>
  <si>
    <t>the best value for the dollar</t>
  </si>
  <si>
    <t>AT&amp;T had the most high and very high</t>
  </si>
  <si>
    <t xml:space="preserve">users of the service.  Verizon had also many very high users, about 1/3. </t>
  </si>
  <si>
    <t>Verizon and AT&amp;T had the lowest value for the dollar</t>
  </si>
  <si>
    <t>Sum of Customer Service</t>
  </si>
  <si>
    <t>Average Customer Service</t>
  </si>
  <si>
    <t>Men had an average customer service score</t>
  </si>
  <si>
    <t>of about.4 points or about 14% higher than</t>
  </si>
  <si>
    <t>how females scored their customer service</t>
  </si>
  <si>
    <t>experiences.</t>
  </si>
  <si>
    <t>For females, Sprint and T mobile had the highest</t>
  </si>
  <si>
    <t>customer satisfaction and for men, Verizon, Sprint</t>
  </si>
  <si>
    <t>and other services had the highest scores.</t>
  </si>
  <si>
    <t>Combined</t>
  </si>
  <si>
    <t>When looking at combined male and female scores,</t>
  </si>
  <si>
    <t>Sprint, T-mobile and other services had the highest</t>
  </si>
  <si>
    <t>scores.</t>
  </si>
  <si>
    <t>Average of Value for the Dollar</t>
  </si>
  <si>
    <t>Var of Customer Service</t>
  </si>
  <si>
    <r>
      <t>Verizon</t>
    </r>
    <r>
      <rPr>
        <sz val="12"/>
        <color theme="1"/>
        <rFont val="Times New Roman"/>
        <family val="1"/>
      </rPr>
      <t xml:space="preserve"> has the highest variance of
 perception of customer service . </t>
    </r>
    <r>
      <rPr>
        <sz val="12"/>
        <color rgb="FF000000"/>
        <rFont val="Times New Roman"/>
        <family val="1"/>
      </rPr>
      <t xml:space="preserve">Sprint has the lowest </t>
    </r>
    <r>
      <rPr>
        <sz val="12"/>
        <color theme="1"/>
        <rFont val="Times New Roman"/>
        <family val="1"/>
      </rPr>
      <t>variance of perception of customer service.</t>
    </r>
  </si>
  <si>
    <t>Variance of perception of customer
 service is higher in males than females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</si>
</sst>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</borders>
  <cellStyleXfs count="4">
    <xf numFmtId="0" fontId="0" fillId="0" borderId="0"/>
    <xf numFmtId="0" fontId="3" fillId="0" borderId="0"/>
    <xf numFmtId="9" fontId="3" fillId="0" borderId="0" applyFont="0" applyFill="0" applyBorder="0" applyAlignment="0" applyProtection="0"/>
    <xf numFmtId="0" fontId="5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3" borderId="0" xfId="0" applyFill="1"/>
    <xf numFmtId="2" fontId="0" fillId="0" borderId="0" xfId="0" applyNumberFormat="1"/>
    <xf numFmtId="0" fontId="0" fillId="0" borderId="2" xfId="0" applyBorder="1"/>
    <xf numFmtId="0" fontId="1" fillId="4" borderId="0" xfId="0" applyFont="1" applyFill="1"/>
    <xf numFmtId="2" fontId="0" fillId="3" borderId="0" xfId="0" applyNumberFormat="1" applyFill="1"/>
    <xf numFmtId="0" fontId="0" fillId="0" borderId="0" xfId="0" applyAlignment="1">
      <alignment horizontal="left" indent="1"/>
    </xf>
    <xf numFmtId="0" fontId="4" fillId="2" borderId="4" xfId="0" applyFont="1" applyFill="1" applyBorder="1" applyAlignment="1">
      <alignment horizontal="left"/>
    </xf>
    <xf numFmtId="0" fontId="0" fillId="5" borderId="0" xfId="0" applyFill="1"/>
    <xf numFmtId="0" fontId="4" fillId="6" borderId="1" xfId="0" applyFont="1" applyFill="1" applyBorder="1"/>
    <xf numFmtId="0" fontId="0" fillId="5" borderId="0" xfId="0" applyFill="1" applyAlignment="1">
      <alignment horizontal="left"/>
    </xf>
    <xf numFmtId="0" fontId="0" fillId="5" borderId="0" xfId="0" applyNumberFormat="1" applyFill="1"/>
    <xf numFmtId="164" fontId="0" fillId="5" borderId="3" xfId="0" applyNumberFormat="1" applyFill="1" applyBorder="1"/>
    <xf numFmtId="0" fontId="0" fillId="5" borderId="0" xfId="0" applyFill="1" applyAlignment="1">
      <alignment horizontal="left" indent="1"/>
    </xf>
    <xf numFmtId="164" fontId="0" fillId="5" borderId="0" xfId="0" applyNumberFormat="1" applyFill="1"/>
    <xf numFmtId="0" fontId="1" fillId="5" borderId="0" xfId="0" applyFont="1" applyFill="1"/>
    <xf numFmtId="2" fontId="0" fillId="5" borderId="3" xfId="0" applyNumberFormat="1" applyFill="1" applyBorder="1"/>
    <xf numFmtId="2" fontId="0" fillId="5" borderId="0" xfId="0" applyNumberFormat="1" applyFill="1"/>
    <xf numFmtId="2" fontId="0" fillId="5" borderId="2" xfId="0" applyNumberFormat="1" applyFill="1" applyBorder="1"/>
    <xf numFmtId="2" fontId="1" fillId="5" borderId="0" xfId="0" applyNumberFormat="1" applyFont="1" applyFill="1"/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</cellXfs>
  <cellStyles count="4">
    <cellStyle name="Normal" xfId="0" builtinId="0"/>
    <cellStyle name="Normal 2" xfId="1"/>
    <cellStyle name="Normal 3" xfId="3"/>
    <cellStyle name="Percent 2" xfId="2"/>
  </cellStyles>
  <dxfs count="13"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pivotCacheDefinition" Target="pivotCache/pivotCacheDefinition2.xml"/><Relationship Id="rId7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5.xml"/><Relationship Id="rId5" Type="http://schemas.openxmlformats.org/officeDocument/2006/relationships/pivotCacheDefinition" Target="pivotCache/pivotCacheDefinition4.xml"/><Relationship Id="rId10" Type="http://schemas.openxmlformats.org/officeDocument/2006/relationships/calcChain" Target="calcChain.xml"/><Relationship Id="rId4" Type="http://schemas.openxmlformats.org/officeDocument/2006/relationships/pivotCacheDefinition" Target="pivotCache/pivotCacheDefinition3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2" Type="http://schemas.openxmlformats.org/officeDocument/2006/relationships/externalLinkPath" Target="/Evans/Worksheet.xlsx" TargetMode="External"/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2" Type="http://schemas.openxmlformats.org/officeDocument/2006/relationships/externalLinkPath" Target="/Evans/Worksheet.xlsx" TargetMode="External"/><Relationship Id="rId1" Type="http://schemas.openxmlformats.org/officeDocument/2006/relationships/pivotCacheRecords" Target="pivotCacheRecords5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obit" refreshedDate="41000.571019212963" createdVersion="4" refreshedVersion="4" minRefreshableVersion="3" recordCount="52">
  <cacheSource type="worksheet">
    <worksheetSource name="Table1"/>
  </cacheSource>
  <cacheFields count="2">
    <cacheField name="Carrier" numFmtId="0">
      <sharedItems count="5">
        <s v="AT&amp;T"/>
        <s v="Other"/>
        <s v="Sprint"/>
        <s v="T-mobile"/>
        <s v="Verizon"/>
      </sharedItems>
    </cacheField>
    <cacheField name="Signal strength" numFmtId="0">
      <sharedItems containsSemiMixedTypes="0" containsString="0" containsNumber="1" containsInteger="1" minValue="1" maxValue="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cobit" refreshedDate="41000.574327430557" createdVersion="4" refreshedVersion="4" minRefreshableVersion="3" recordCount="52">
  <cacheSource type="worksheet">
    <worksheetSource ref="E3:G55" sheet="2-35"/>
  </cacheSource>
  <cacheFields count="3">
    <cacheField name="Usage" numFmtId="0">
      <sharedItems count="4">
        <s v="Very high"/>
        <s v="Average"/>
        <s v="Low"/>
        <s v="High"/>
      </sharedItems>
    </cacheField>
    <cacheField name="Carrier" numFmtId="0">
      <sharedItems count="5">
        <s v="AT&amp;T"/>
        <s v="Other"/>
        <s v="Sprint"/>
        <s v="T-mobile"/>
        <s v="Verizon"/>
      </sharedItems>
    </cacheField>
    <cacheField name="Value for the Dollar" numFmtId="0">
      <sharedItems containsSemiMixedTypes="0" containsString="0" containsNumber="1" containsInteger="1" minValue="1" maxValue="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cobit" refreshedDate="41000.579379976851" createdVersion="4" refreshedVersion="4" minRefreshableVersion="3" recordCount="52">
  <cacheSource type="worksheet">
    <worksheetSource name="Table2"/>
  </cacheSource>
  <cacheFields count="3">
    <cacheField name="Gender" numFmtId="0">
      <sharedItems count="2">
        <s v="F"/>
        <s v="M"/>
      </sharedItems>
    </cacheField>
    <cacheField name="Carrier" numFmtId="0">
      <sharedItems count="5">
        <s v="AT&amp;T"/>
        <s v="Other"/>
        <s v="Sprint"/>
        <s v="T-mobile"/>
        <s v="Verizon"/>
      </sharedItems>
    </cacheField>
    <cacheField name="Customer Service" numFmtId="0">
      <sharedItems containsSemiMixedTypes="0" containsString="0" containsNumber="1" containsInteger="1" minValue="1" maxValue="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ANSR" refreshedDate="41082.487285995368" createdVersion="4" refreshedVersion="4" minRefreshableVersion="3" recordCount="52">
  <cacheSource type="worksheet">
    <worksheetSource ref="C2:I54" sheet="Sheet1" r:id="rId2"/>
  </cacheSource>
  <cacheFields count="7">
    <cacheField name="Gender" numFmtId="0">
      <sharedItems/>
    </cacheField>
    <cacheField name="Carrier" numFmtId="0">
      <sharedItems count="5">
        <s v="AT&amp;T"/>
        <s v="Other"/>
        <s v="Sprint"/>
        <s v="T-mobile"/>
        <s v="Verizon"/>
      </sharedItems>
    </cacheField>
    <cacheField name="Usage" numFmtId="0">
      <sharedItems count="4">
        <s v="Average"/>
        <s v="High"/>
        <s v="Very high"/>
        <s v="Low"/>
      </sharedItems>
    </cacheField>
    <cacheField name="Signal strength" numFmtId="0">
      <sharedItems containsSemiMixedTypes="0" containsString="0" containsNumber="1" containsInteger="1" minValue="1" maxValue="5"/>
    </cacheField>
    <cacheField name="Value for the Dollar" numFmtId="0">
      <sharedItems containsSemiMixedTypes="0" containsString="0" containsNumber="1" containsInteger="1" minValue="1" maxValue="5"/>
    </cacheField>
    <cacheField name="Customer Service" numFmtId="0">
      <sharedItems containsSemiMixedTypes="0" containsString="0" containsNumber="1" containsInteger="1" minValue="1" maxValue="5"/>
    </cacheField>
    <cacheField name="Typ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r:id="rId1" refreshedBy="Author" refreshedDate="41082.487285995368" createdVersion="4" refreshedVersion="4" minRefreshableVersion="3" recordCount="52">
  <cacheSource type="worksheet">
    <worksheetSource ref="C2:I54" sheet="Sheet1" r:id="rId2"/>
  </cacheSource>
  <cacheFields count="7">
    <cacheField name="Gender" numFmtId="0">
      <sharedItems count="2">
        <s v="M"/>
        <s v="F"/>
      </sharedItems>
    </cacheField>
    <cacheField name="Carrier" numFmtId="0">
      <sharedItems count="5">
        <s v="AT&amp;T"/>
        <s v="Other"/>
        <s v="Sprint"/>
        <s v="T-mobile"/>
        <s v="Verizon"/>
      </sharedItems>
    </cacheField>
    <cacheField name="Usage" numFmtId="0">
      <sharedItems count="4">
        <s v="Average"/>
        <s v="High"/>
        <s v="Very high"/>
        <s v="Low"/>
      </sharedItems>
    </cacheField>
    <cacheField name="Signal strength" numFmtId="0">
      <sharedItems containsSemiMixedTypes="0" containsString="0" containsNumber="1" containsInteger="1" minValue="1" maxValue="5"/>
    </cacheField>
    <cacheField name="Value for the Dollar" numFmtId="0">
      <sharedItems containsSemiMixedTypes="0" containsString="0" containsNumber="1" containsInteger="1" minValue="1" maxValue="5"/>
    </cacheField>
    <cacheField name="Customer Service" numFmtId="0">
      <sharedItems containsSemiMixedTypes="0" containsString="0" containsNumber="1" containsInteger="1" minValue="1" maxValue="5"/>
    </cacheField>
    <cacheField name="Typ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2">
  <r>
    <x v="0"/>
    <n v="3"/>
  </r>
  <r>
    <x v="0"/>
    <n v="4"/>
  </r>
  <r>
    <x v="0"/>
    <n v="2"/>
  </r>
  <r>
    <x v="0"/>
    <n v="2"/>
  </r>
  <r>
    <x v="0"/>
    <n v="3"/>
  </r>
  <r>
    <x v="0"/>
    <n v="4"/>
  </r>
  <r>
    <x v="0"/>
    <n v="3"/>
  </r>
  <r>
    <x v="0"/>
    <n v="4"/>
  </r>
  <r>
    <x v="0"/>
    <n v="3"/>
  </r>
  <r>
    <x v="0"/>
    <n v="5"/>
  </r>
  <r>
    <x v="0"/>
    <n v="5"/>
  </r>
  <r>
    <x v="0"/>
    <n v="5"/>
  </r>
  <r>
    <x v="0"/>
    <n v="3"/>
  </r>
  <r>
    <x v="0"/>
    <n v="2"/>
  </r>
  <r>
    <x v="0"/>
    <n v="4"/>
  </r>
  <r>
    <x v="0"/>
    <n v="2"/>
  </r>
  <r>
    <x v="0"/>
    <n v="2"/>
  </r>
  <r>
    <x v="0"/>
    <n v="5"/>
  </r>
  <r>
    <x v="0"/>
    <n v="5"/>
  </r>
  <r>
    <x v="0"/>
    <n v="4"/>
  </r>
  <r>
    <x v="0"/>
    <n v="3"/>
  </r>
  <r>
    <x v="0"/>
    <n v="4"/>
  </r>
  <r>
    <x v="0"/>
    <n v="3"/>
  </r>
  <r>
    <x v="0"/>
    <n v="3"/>
  </r>
  <r>
    <x v="0"/>
    <n v="3"/>
  </r>
  <r>
    <x v="0"/>
    <n v="4"/>
  </r>
  <r>
    <x v="1"/>
    <n v="2"/>
  </r>
  <r>
    <x v="1"/>
    <n v="2"/>
  </r>
  <r>
    <x v="1"/>
    <n v="3"/>
  </r>
  <r>
    <x v="1"/>
    <n v="4"/>
  </r>
  <r>
    <x v="1"/>
    <n v="1"/>
  </r>
  <r>
    <x v="1"/>
    <n v="4"/>
  </r>
  <r>
    <x v="1"/>
    <n v="1"/>
  </r>
  <r>
    <x v="1"/>
    <n v="3"/>
  </r>
  <r>
    <x v="1"/>
    <n v="4"/>
  </r>
  <r>
    <x v="2"/>
    <n v="2"/>
  </r>
  <r>
    <x v="2"/>
    <n v="3"/>
  </r>
  <r>
    <x v="2"/>
    <n v="3"/>
  </r>
  <r>
    <x v="2"/>
    <n v="3"/>
  </r>
  <r>
    <x v="2"/>
    <n v="3"/>
  </r>
  <r>
    <x v="3"/>
    <n v="3"/>
  </r>
  <r>
    <x v="3"/>
    <n v="3"/>
  </r>
  <r>
    <x v="4"/>
    <n v="3"/>
  </r>
  <r>
    <x v="4"/>
    <n v="4"/>
  </r>
  <r>
    <x v="4"/>
    <n v="4"/>
  </r>
  <r>
    <x v="4"/>
    <n v="3"/>
  </r>
  <r>
    <x v="4"/>
    <n v="4"/>
  </r>
  <r>
    <x v="4"/>
    <n v="3"/>
  </r>
  <r>
    <x v="4"/>
    <n v="4"/>
  </r>
  <r>
    <x v="4"/>
    <n v="5"/>
  </r>
  <r>
    <x v="4"/>
    <n v="4"/>
  </r>
  <r>
    <x v="4"/>
    <n v="4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52">
  <r>
    <x v="0"/>
    <x v="0"/>
    <n v="3"/>
  </r>
  <r>
    <x v="1"/>
    <x v="0"/>
    <n v="3"/>
  </r>
  <r>
    <x v="0"/>
    <x v="0"/>
    <n v="4"/>
  </r>
  <r>
    <x v="1"/>
    <x v="0"/>
    <n v="4"/>
  </r>
  <r>
    <x v="0"/>
    <x v="0"/>
    <n v="2"/>
  </r>
  <r>
    <x v="0"/>
    <x v="0"/>
    <n v="3"/>
  </r>
  <r>
    <x v="0"/>
    <x v="0"/>
    <n v="2"/>
  </r>
  <r>
    <x v="2"/>
    <x v="0"/>
    <n v="2"/>
  </r>
  <r>
    <x v="1"/>
    <x v="0"/>
    <n v="3"/>
  </r>
  <r>
    <x v="1"/>
    <x v="0"/>
    <n v="4"/>
  </r>
  <r>
    <x v="3"/>
    <x v="0"/>
    <n v="4"/>
  </r>
  <r>
    <x v="3"/>
    <x v="0"/>
    <n v="4"/>
  </r>
  <r>
    <x v="1"/>
    <x v="0"/>
    <n v="3"/>
  </r>
  <r>
    <x v="0"/>
    <x v="0"/>
    <n v="1"/>
  </r>
  <r>
    <x v="1"/>
    <x v="0"/>
    <n v="4"/>
  </r>
  <r>
    <x v="0"/>
    <x v="0"/>
    <n v="3"/>
  </r>
  <r>
    <x v="1"/>
    <x v="0"/>
    <n v="4"/>
  </r>
  <r>
    <x v="1"/>
    <x v="0"/>
    <n v="5"/>
  </r>
  <r>
    <x v="0"/>
    <x v="0"/>
    <n v="5"/>
  </r>
  <r>
    <x v="1"/>
    <x v="0"/>
    <n v="2"/>
  </r>
  <r>
    <x v="2"/>
    <x v="0"/>
    <n v="3"/>
  </r>
  <r>
    <x v="0"/>
    <x v="0"/>
    <n v="3"/>
  </r>
  <r>
    <x v="0"/>
    <x v="0"/>
    <n v="4"/>
  </r>
  <r>
    <x v="1"/>
    <x v="0"/>
    <n v="3"/>
  </r>
  <r>
    <x v="0"/>
    <x v="0"/>
    <n v="3"/>
  </r>
  <r>
    <x v="0"/>
    <x v="0"/>
    <n v="3"/>
  </r>
  <r>
    <x v="1"/>
    <x v="1"/>
    <n v="3"/>
  </r>
  <r>
    <x v="1"/>
    <x v="1"/>
    <n v="3"/>
  </r>
  <r>
    <x v="1"/>
    <x v="1"/>
    <n v="3"/>
  </r>
  <r>
    <x v="0"/>
    <x v="1"/>
    <n v="3"/>
  </r>
  <r>
    <x v="0"/>
    <x v="1"/>
    <n v="3"/>
  </r>
  <r>
    <x v="2"/>
    <x v="1"/>
    <n v="4"/>
  </r>
  <r>
    <x v="1"/>
    <x v="1"/>
    <n v="2"/>
  </r>
  <r>
    <x v="1"/>
    <x v="1"/>
    <n v="3"/>
  </r>
  <r>
    <x v="1"/>
    <x v="1"/>
    <n v="3"/>
  </r>
  <r>
    <x v="1"/>
    <x v="2"/>
    <n v="5"/>
  </r>
  <r>
    <x v="1"/>
    <x v="2"/>
    <n v="5"/>
  </r>
  <r>
    <x v="0"/>
    <x v="2"/>
    <n v="5"/>
  </r>
  <r>
    <x v="0"/>
    <x v="2"/>
    <n v="5"/>
  </r>
  <r>
    <x v="1"/>
    <x v="2"/>
    <n v="4"/>
  </r>
  <r>
    <x v="2"/>
    <x v="3"/>
    <n v="4"/>
  </r>
  <r>
    <x v="1"/>
    <x v="3"/>
    <n v="4"/>
  </r>
  <r>
    <x v="0"/>
    <x v="4"/>
    <n v="4"/>
  </r>
  <r>
    <x v="0"/>
    <x v="4"/>
    <n v="3"/>
  </r>
  <r>
    <x v="0"/>
    <x v="4"/>
    <n v="3"/>
  </r>
  <r>
    <x v="1"/>
    <x v="4"/>
    <n v="3"/>
  </r>
  <r>
    <x v="0"/>
    <x v="4"/>
    <n v="5"/>
  </r>
  <r>
    <x v="2"/>
    <x v="4"/>
    <n v="3"/>
  </r>
  <r>
    <x v="1"/>
    <x v="4"/>
    <n v="3"/>
  </r>
  <r>
    <x v="0"/>
    <x v="4"/>
    <n v="5"/>
  </r>
  <r>
    <x v="1"/>
    <x v="4"/>
    <n v="2"/>
  </r>
  <r>
    <x v="0"/>
    <x v="4"/>
    <n v="4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52">
  <r>
    <x v="0"/>
    <x v="0"/>
    <n v="3"/>
  </r>
  <r>
    <x v="0"/>
    <x v="0"/>
    <n v="3"/>
  </r>
  <r>
    <x v="0"/>
    <x v="0"/>
    <n v="1"/>
  </r>
  <r>
    <x v="0"/>
    <x v="0"/>
    <n v="3"/>
  </r>
  <r>
    <x v="0"/>
    <x v="0"/>
    <n v="3"/>
  </r>
  <r>
    <x v="0"/>
    <x v="0"/>
    <n v="4"/>
  </r>
  <r>
    <x v="0"/>
    <x v="0"/>
    <n v="3"/>
  </r>
  <r>
    <x v="0"/>
    <x v="0"/>
    <n v="3"/>
  </r>
  <r>
    <x v="1"/>
    <x v="0"/>
    <n v="3"/>
  </r>
  <r>
    <x v="1"/>
    <x v="0"/>
    <n v="5"/>
  </r>
  <r>
    <x v="1"/>
    <x v="0"/>
    <n v="4"/>
  </r>
  <r>
    <x v="1"/>
    <x v="0"/>
    <n v="2"/>
  </r>
  <r>
    <x v="1"/>
    <x v="0"/>
    <n v="2"/>
  </r>
  <r>
    <x v="1"/>
    <x v="0"/>
    <n v="3"/>
  </r>
  <r>
    <x v="1"/>
    <x v="0"/>
    <n v="4"/>
  </r>
  <r>
    <x v="1"/>
    <x v="0"/>
    <n v="3"/>
  </r>
  <r>
    <x v="1"/>
    <x v="0"/>
    <n v="3"/>
  </r>
  <r>
    <x v="1"/>
    <x v="0"/>
    <n v="3"/>
  </r>
  <r>
    <x v="1"/>
    <x v="0"/>
    <n v="2"/>
  </r>
  <r>
    <x v="1"/>
    <x v="0"/>
    <n v="4"/>
  </r>
  <r>
    <x v="1"/>
    <x v="0"/>
    <n v="3"/>
  </r>
  <r>
    <x v="1"/>
    <x v="0"/>
    <n v="5"/>
  </r>
  <r>
    <x v="1"/>
    <x v="0"/>
    <n v="4"/>
  </r>
  <r>
    <x v="1"/>
    <x v="0"/>
    <n v="4"/>
  </r>
  <r>
    <x v="1"/>
    <x v="0"/>
    <n v="1"/>
  </r>
  <r>
    <x v="1"/>
    <x v="0"/>
    <n v="3"/>
  </r>
  <r>
    <x v="0"/>
    <x v="1"/>
    <n v="3"/>
  </r>
  <r>
    <x v="0"/>
    <x v="1"/>
    <n v="3"/>
  </r>
  <r>
    <x v="1"/>
    <x v="1"/>
    <n v="5"/>
  </r>
  <r>
    <x v="1"/>
    <x v="1"/>
    <n v="3"/>
  </r>
  <r>
    <x v="1"/>
    <x v="1"/>
    <n v="4"/>
  </r>
  <r>
    <x v="1"/>
    <x v="1"/>
    <n v="2"/>
  </r>
  <r>
    <x v="1"/>
    <x v="1"/>
    <n v="4"/>
  </r>
  <r>
    <x v="1"/>
    <x v="1"/>
    <n v="3"/>
  </r>
  <r>
    <x v="1"/>
    <x v="1"/>
    <n v="4"/>
  </r>
  <r>
    <x v="0"/>
    <x v="2"/>
    <n v="4"/>
  </r>
  <r>
    <x v="0"/>
    <x v="2"/>
    <n v="4"/>
  </r>
  <r>
    <x v="1"/>
    <x v="2"/>
    <n v="4"/>
  </r>
  <r>
    <x v="1"/>
    <x v="2"/>
    <n v="3"/>
  </r>
  <r>
    <x v="1"/>
    <x v="2"/>
    <n v="4"/>
  </r>
  <r>
    <x v="0"/>
    <x v="3"/>
    <n v="4"/>
  </r>
  <r>
    <x v="1"/>
    <x v="3"/>
    <n v="3"/>
  </r>
  <r>
    <x v="0"/>
    <x v="4"/>
    <n v="3"/>
  </r>
  <r>
    <x v="0"/>
    <x v="4"/>
    <n v="1"/>
  </r>
  <r>
    <x v="0"/>
    <x v="4"/>
    <n v="2"/>
  </r>
  <r>
    <x v="0"/>
    <x v="4"/>
    <n v="3"/>
  </r>
  <r>
    <x v="0"/>
    <x v="4"/>
    <n v="3"/>
  </r>
  <r>
    <x v="1"/>
    <x v="4"/>
    <n v="4"/>
  </r>
  <r>
    <x v="1"/>
    <x v="4"/>
    <n v="3"/>
  </r>
  <r>
    <x v="1"/>
    <x v="4"/>
    <n v="5"/>
  </r>
  <r>
    <x v="1"/>
    <x v="4"/>
    <n v="4"/>
  </r>
  <r>
    <x v="1"/>
    <x v="4"/>
    <n v="2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52">
  <r>
    <s v="M"/>
    <x v="0"/>
    <x v="0"/>
    <n v="3"/>
    <n v="3"/>
    <n v="3"/>
    <s v="Basic"/>
  </r>
  <r>
    <s v="M"/>
    <x v="0"/>
    <x v="0"/>
    <n v="5"/>
    <n v="4"/>
    <n v="5"/>
    <s v="Camera"/>
  </r>
  <r>
    <s v="M"/>
    <x v="0"/>
    <x v="1"/>
    <n v="5"/>
    <n v="4"/>
    <n v="4"/>
    <s v="Smart"/>
  </r>
  <r>
    <s v="M"/>
    <x v="0"/>
    <x v="1"/>
    <n v="5"/>
    <n v="4"/>
    <n v="2"/>
    <s v="Smart"/>
  </r>
  <r>
    <s v="M"/>
    <x v="0"/>
    <x v="0"/>
    <n v="3"/>
    <n v="3"/>
    <n v="2"/>
    <s v="Basic"/>
  </r>
  <r>
    <s v="M"/>
    <x v="0"/>
    <x v="2"/>
    <n v="2"/>
    <n v="1"/>
    <n v="3"/>
    <s v="Camera"/>
  </r>
  <r>
    <s v="M"/>
    <x v="0"/>
    <x v="0"/>
    <n v="4"/>
    <n v="4"/>
    <n v="4"/>
    <s v="Smart"/>
  </r>
  <r>
    <s v="M"/>
    <x v="0"/>
    <x v="2"/>
    <n v="2"/>
    <n v="3"/>
    <n v="3"/>
    <s v="Smart"/>
  </r>
  <r>
    <s v="M"/>
    <x v="0"/>
    <x v="0"/>
    <n v="2"/>
    <n v="4"/>
    <n v="3"/>
    <s v="Camera"/>
  </r>
  <r>
    <s v="F"/>
    <x v="0"/>
    <x v="2"/>
    <n v="3"/>
    <n v="3"/>
    <n v="3"/>
    <s v="Camera"/>
  </r>
  <r>
    <s v="M"/>
    <x v="0"/>
    <x v="0"/>
    <n v="5"/>
    <n v="5"/>
    <n v="3"/>
    <s v="Camera"/>
  </r>
  <r>
    <s v="M"/>
    <x v="0"/>
    <x v="2"/>
    <n v="5"/>
    <n v="5"/>
    <n v="2"/>
    <s v="Smart"/>
  </r>
  <r>
    <s v="F"/>
    <x v="0"/>
    <x v="0"/>
    <n v="4"/>
    <n v="3"/>
    <n v="3"/>
    <s v="Camera"/>
  </r>
  <r>
    <s v="M"/>
    <x v="0"/>
    <x v="0"/>
    <n v="4"/>
    <n v="2"/>
    <n v="4"/>
    <s v="Camera"/>
  </r>
  <r>
    <s v="F"/>
    <x v="0"/>
    <x v="2"/>
    <n v="2"/>
    <n v="4"/>
    <n v="1"/>
    <s v="Camera"/>
  </r>
  <r>
    <s v="M"/>
    <x v="0"/>
    <x v="3"/>
    <n v="3"/>
    <n v="3"/>
    <n v="3"/>
    <s v="Basic"/>
  </r>
  <r>
    <s v="F"/>
    <x v="0"/>
    <x v="0"/>
    <n v="2"/>
    <n v="4"/>
    <n v="3"/>
    <s v="Camera"/>
  </r>
  <r>
    <s v="M"/>
    <x v="0"/>
    <x v="2"/>
    <n v="4"/>
    <n v="3"/>
    <n v="5"/>
    <s v="Smart"/>
  </r>
  <r>
    <s v="M"/>
    <x v="0"/>
    <x v="2"/>
    <n v="3"/>
    <n v="4"/>
    <n v="4"/>
    <s v="Smart"/>
  </r>
  <r>
    <s v="M"/>
    <x v="0"/>
    <x v="0"/>
    <n v="3"/>
    <n v="3"/>
    <n v="4"/>
    <s v="Camera"/>
  </r>
  <r>
    <s v="F"/>
    <x v="0"/>
    <x v="2"/>
    <n v="3"/>
    <n v="2"/>
    <n v="3"/>
    <s v="Smart"/>
  </r>
  <r>
    <s v="F"/>
    <x v="0"/>
    <x v="2"/>
    <n v="4"/>
    <n v="3"/>
    <n v="4"/>
    <s v="Smart"/>
  </r>
  <r>
    <s v="F"/>
    <x v="0"/>
    <x v="2"/>
    <n v="3"/>
    <n v="2"/>
    <n v="3"/>
    <s v="Camera"/>
  </r>
  <r>
    <s v="M"/>
    <x v="0"/>
    <x v="2"/>
    <n v="3"/>
    <n v="3"/>
    <n v="1"/>
    <s v="Smart"/>
  </r>
  <r>
    <s v="M"/>
    <x v="0"/>
    <x v="2"/>
    <n v="4"/>
    <n v="3"/>
    <n v="3"/>
    <s v="Camera"/>
  </r>
  <r>
    <s v="F"/>
    <x v="0"/>
    <x v="3"/>
    <n v="4"/>
    <n v="2"/>
    <n v="3"/>
    <s v="Camera"/>
  </r>
  <r>
    <s v="M"/>
    <x v="1"/>
    <x v="0"/>
    <n v="3"/>
    <n v="3"/>
    <n v="5"/>
    <s v="Basic"/>
  </r>
  <r>
    <s v="M"/>
    <x v="1"/>
    <x v="2"/>
    <n v="4"/>
    <n v="3"/>
    <n v="3"/>
    <s v="Basic"/>
  </r>
  <r>
    <s v="M"/>
    <x v="1"/>
    <x v="2"/>
    <n v="1"/>
    <n v="3"/>
    <n v="4"/>
    <s v="Basic"/>
  </r>
  <r>
    <s v="M"/>
    <x v="1"/>
    <x v="3"/>
    <n v="4"/>
    <n v="4"/>
    <n v="2"/>
    <s v="Basic"/>
  </r>
  <r>
    <s v="M"/>
    <x v="1"/>
    <x v="0"/>
    <n v="1"/>
    <n v="2"/>
    <n v="4"/>
    <s v="Smart"/>
  </r>
  <r>
    <s v="F"/>
    <x v="1"/>
    <x v="0"/>
    <n v="2"/>
    <n v="3"/>
    <n v="3"/>
    <s v="Basic"/>
  </r>
  <r>
    <s v="M"/>
    <x v="1"/>
    <x v="0"/>
    <n v="3"/>
    <n v="3"/>
    <n v="3"/>
    <s v="Camera"/>
  </r>
  <r>
    <s v="F"/>
    <x v="1"/>
    <x v="0"/>
    <n v="2"/>
    <n v="3"/>
    <n v="3"/>
    <s v="Camera"/>
  </r>
  <r>
    <s v="M"/>
    <x v="1"/>
    <x v="0"/>
    <n v="4"/>
    <n v="3"/>
    <n v="4"/>
    <s v="Camera"/>
  </r>
  <r>
    <s v="M"/>
    <x v="2"/>
    <x v="2"/>
    <n v="3"/>
    <n v="5"/>
    <n v="4"/>
    <s v="Smart"/>
  </r>
  <r>
    <s v="M"/>
    <x v="2"/>
    <x v="2"/>
    <n v="3"/>
    <n v="5"/>
    <n v="3"/>
    <s v="Smart"/>
  </r>
  <r>
    <s v="F"/>
    <x v="2"/>
    <x v="0"/>
    <n v="2"/>
    <n v="5"/>
    <n v="4"/>
    <s v="Smart"/>
  </r>
  <r>
    <s v="F"/>
    <x v="2"/>
    <x v="0"/>
    <n v="3"/>
    <n v="5"/>
    <n v="4"/>
    <s v="Smart"/>
  </r>
  <r>
    <s v="M"/>
    <x v="2"/>
    <x v="0"/>
    <n v="3"/>
    <n v="4"/>
    <n v="4"/>
    <s v="Camera"/>
  </r>
  <r>
    <s v="F"/>
    <x v="3"/>
    <x v="3"/>
    <n v="3"/>
    <n v="4"/>
    <n v="4"/>
    <s v="Basic"/>
  </r>
  <r>
    <s v="M"/>
    <x v="3"/>
    <x v="0"/>
    <n v="3"/>
    <n v="4"/>
    <n v="3"/>
    <s v="Basic"/>
  </r>
  <r>
    <s v="M"/>
    <x v="4"/>
    <x v="3"/>
    <n v="3"/>
    <n v="3"/>
    <n v="4"/>
    <s v="Basic"/>
  </r>
  <r>
    <s v="F"/>
    <x v="4"/>
    <x v="2"/>
    <n v="3"/>
    <n v="4"/>
    <n v="3"/>
    <s v="Camera"/>
  </r>
  <r>
    <s v="F"/>
    <x v="4"/>
    <x v="2"/>
    <n v="4"/>
    <n v="3"/>
    <n v="1"/>
    <s v="Camera"/>
  </r>
  <r>
    <s v="M"/>
    <x v="4"/>
    <x v="0"/>
    <n v="4"/>
    <n v="3"/>
    <n v="3"/>
    <s v="Smart"/>
  </r>
  <r>
    <s v="F"/>
    <x v="4"/>
    <x v="2"/>
    <n v="4"/>
    <n v="3"/>
    <n v="2"/>
    <s v="Smart"/>
  </r>
  <r>
    <s v="M"/>
    <x v="4"/>
    <x v="2"/>
    <n v="5"/>
    <n v="5"/>
    <n v="5"/>
    <s v="Smart"/>
  </r>
  <r>
    <s v="M"/>
    <x v="4"/>
    <x v="0"/>
    <n v="4"/>
    <n v="2"/>
    <n v="4"/>
    <s v="Basic"/>
  </r>
  <r>
    <s v="F"/>
    <x v="4"/>
    <x v="0"/>
    <n v="3"/>
    <n v="3"/>
    <n v="3"/>
    <s v="Smart"/>
  </r>
  <r>
    <s v="M"/>
    <x v="4"/>
    <x v="2"/>
    <n v="4"/>
    <n v="4"/>
    <n v="2"/>
    <s v="Smart"/>
  </r>
  <r>
    <s v="F"/>
    <x v="4"/>
    <x v="2"/>
    <n v="4"/>
    <n v="5"/>
    <n v="3"/>
    <s v="Smart"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count="52">
  <r>
    <x v="0"/>
    <x v="0"/>
    <x v="0"/>
    <n v="3"/>
    <n v="3"/>
    <n v="3"/>
    <s v="Basic"/>
  </r>
  <r>
    <x v="0"/>
    <x v="0"/>
    <x v="0"/>
    <n v="5"/>
    <n v="4"/>
    <n v="5"/>
    <s v="Camera"/>
  </r>
  <r>
    <x v="0"/>
    <x v="0"/>
    <x v="1"/>
    <n v="5"/>
    <n v="4"/>
    <n v="4"/>
    <s v="Smart"/>
  </r>
  <r>
    <x v="0"/>
    <x v="0"/>
    <x v="1"/>
    <n v="5"/>
    <n v="4"/>
    <n v="2"/>
    <s v="Smart"/>
  </r>
  <r>
    <x v="0"/>
    <x v="0"/>
    <x v="0"/>
    <n v="3"/>
    <n v="3"/>
    <n v="2"/>
    <s v="Basic"/>
  </r>
  <r>
    <x v="0"/>
    <x v="0"/>
    <x v="2"/>
    <n v="2"/>
    <n v="1"/>
    <n v="3"/>
    <s v="Camera"/>
  </r>
  <r>
    <x v="0"/>
    <x v="0"/>
    <x v="0"/>
    <n v="4"/>
    <n v="4"/>
    <n v="4"/>
    <s v="Smart"/>
  </r>
  <r>
    <x v="0"/>
    <x v="0"/>
    <x v="2"/>
    <n v="2"/>
    <n v="3"/>
    <n v="3"/>
    <s v="Smart"/>
  </r>
  <r>
    <x v="0"/>
    <x v="0"/>
    <x v="0"/>
    <n v="2"/>
    <n v="4"/>
    <n v="3"/>
    <s v="Camera"/>
  </r>
  <r>
    <x v="1"/>
    <x v="0"/>
    <x v="2"/>
    <n v="3"/>
    <n v="3"/>
    <n v="3"/>
    <s v="Camera"/>
  </r>
  <r>
    <x v="0"/>
    <x v="0"/>
    <x v="0"/>
    <n v="5"/>
    <n v="5"/>
    <n v="3"/>
    <s v="Camera"/>
  </r>
  <r>
    <x v="0"/>
    <x v="0"/>
    <x v="2"/>
    <n v="5"/>
    <n v="5"/>
    <n v="2"/>
    <s v="Smart"/>
  </r>
  <r>
    <x v="1"/>
    <x v="0"/>
    <x v="0"/>
    <n v="4"/>
    <n v="3"/>
    <n v="3"/>
    <s v="Camera"/>
  </r>
  <r>
    <x v="0"/>
    <x v="0"/>
    <x v="0"/>
    <n v="4"/>
    <n v="2"/>
    <n v="4"/>
    <s v="Camera"/>
  </r>
  <r>
    <x v="1"/>
    <x v="0"/>
    <x v="2"/>
    <n v="2"/>
    <n v="4"/>
    <n v="1"/>
    <s v="Camera"/>
  </r>
  <r>
    <x v="0"/>
    <x v="0"/>
    <x v="3"/>
    <n v="3"/>
    <n v="3"/>
    <n v="3"/>
    <s v="Basic"/>
  </r>
  <r>
    <x v="1"/>
    <x v="0"/>
    <x v="0"/>
    <n v="2"/>
    <n v="4"/>
    <n v="3"/>
    <s v="Camera"/>
  </r>
  <r>
    <x v="0"/>
    <x v="0"/>
    <x v="2"/>
    <n v="4"/>
    <n v="3"/>
    <n v="5"/>
    <s v="Smart"/>
  </r>
  <r>
    <x v="0"/>
    <x v="0"/>
    <x v="2"/>
    <n v="3"/>
    <n v="4"/>
    <n v="4"/>
    <s v="Smart"/>
  </r>
  <r>
    <x v="0"/>
    <x v="0"/>
    <x v="0"/>
    <n v="3"/>
    <n v="3"/>
    <n v="4"/>
    <s v="Camera"/>
  </r>
  <r>
    <x v="1"/>
    <x v="0"/>
    <x v="2"/>
    <n v="3"/>
    <n v="2"/>
    <n v="3"/>
    <s v="Smart"/>
  </r>
  <r>
    <x v="1"/>
    <x v="0"/>
    <x v="2"/>
    <n v="4"/>
    <n v="3"/>
    <n v="4"/>
    <s v="Smart"/>
  </r>
  <r>
    <x v="1"/>
    <x v="0"/>
    <x v="2"/>
    <n v="3"/>
    <n v="2"/>
    <n v="3"/>
    <s v="Camera"/>
  </r>
  <r>
    <x v="0"/>
    <x v="0"/>
    <x v="2"/>
    <n v="3"/>
    <n v="3"/>
    <n v="1"/>
    <s v="Smart"/>
  </r>
  <r>
    <x v="0"/>
    <x v="0"/>
    <x v="2"/>
    <n v="4"/>
    <n v="3"/>
    <n v="3"/>
    <s v="Camera"/>
  </r>
  <r>
    <x v="1"/>
    <x v="0"/>
    <x v="3"/>
    <n v="4"/>
    <n v="2"/>
    <n v="3"/>
    <s v="Camera"/>
  </r>
  <r>
    <x v="0"/>
    <x v="1"/>
    <x v="0"/>
    <n v="3"/>
    <n v="3"/>
    <n v="5"/>
    <s v="Basic"/>
  </r>
  <r>
    <x v="0"/>
    <x v="1"/>
    <x v="2"/>
    <n v="4"/>
    <n v="3"/>
    <n v="3"/>
    <s v="Basic"/>
  </r>
  <r>
    <x v="0"/>
    <x v="1"/>
    <x v="2"/>
    <n v="1"/>
    <n v="3"/>
    <n v="4"/>
    <s v="Basic"/>
  </r>
  <r>
    <x v="0"/>
    <x v="1"/>
    <x v="3"/>
    <n v="4"/>
    <n v="4"/>
    <n v="2"/>
    <s v="Basic"/>
  </r>
  <r>
    <x v="0"/>
    <x v="1"/>
    <x v="0"/>
    <n v="1"/>
    <n v="2"/>
    <n v="4"/>
    <s v="Smart"/>
  </r>
  <r>
    <x v="1"/>
    <x v="1"/>
    <x v="0"/>
    <n v="2"/>
    <n v="3"/>
    <n v="3"/>
    <s v="Basic"/>
  </r>
  <r>
    <x v="0"/>
    <x v="1"/>
    <x v="0"/>
    <n v="3"/>
    <n v="3"/>
    <n v="3"/>
    <s v="Camera"/>
  </r>
  <r>
    <x v="1"/>
    <x v="1"/>
    <x v="0"/>
    <n v="2"/>
    <n v="3"/>
    <n v="3"/>
    <s v="Camera"/>
  </r>
  <r>
    <x v="0"/>
    <x v="1"/>
    <x v="0"/>
    <n v="4"/>
    <n v="3"/>
    <n v="4"/>
    <s v="Camera"/>
  </r>
  <r>
    <x v="0"/>
    <x v="2"/>
    <x v="2"/>
    <n v="3"/>
    <n v="5"/>
    <n v="4"/>
    <s v="Smart"/>
  </r>
  <r>
    <x v="0"/>
    <x v="2"/>
    <x v="2"/>
    <n v="3"/>
    <n v="5"/>
    <n v="3"/>
    <s v="Smart"/>
  </r>
  <r>
    <x v="1"/>
    <x v="2"/>
    <x v="0"/>
    <n v="2"/>
    <n v="5"/>
    <n v="4"/>
    <s v="Smart"/>
  </r>
  <r>
    <x v="1"/>
    <x v="2"/>
    <x v="0"/>
    <n v="3"/>
    <n v="5"/>
    <n v="4"/>
    <s v="Smart"/>
  </r>
  <r>
    <x v="0"/>
    <x v="2"/>
    <x v="0"/>
    <n v="3"/>
    <n v="4"/>
    <n v="4"/>
    <s v="Camera"/>
  </r>
  <r>
    <x v="1"/>
    <x v="3"/>
    <x v="3"/>
    <n v="3"/>
    <n v="4"/>
    <n v="4"/>
    <s v="Basic"/>
  </r>
  <r>
    <x v="0"/>
    <x v="3"/>
    <x v="0"/>
    <n v="3"/>
    <n v="4"/>
    <n v="3"/>
    <s v="Basic"/>
  </r>
  <r>
    <x v="0"/>
    <x v="4"/>
    <x v="3"/>
    <n v="3"/>
    <n v="3"/>
    <n v="4"/>
    <s v="Basic"/>
  </r>
  <r>
    <x v="1"/>
    <x v="4"/>
    <x v="2"/>
    <n v="3"/>
    <n v="4"/>
    <n v="3"/>
    <s v="Camera"/>
  </r>
  <r>
    <x v="1"/>
    <x v="4"/>
    <x v="2"/>
    <n v="4"/>
    <n v="3"/>
    <n v="1"/>
    <s v="Camera"/>
  </r>
  <r>
    <x v="0"/>
    <x v="4"/>
    <x v="0"/>
    <n v="4"/>
    <n v="3"/>
    <n v="3"/>
    <s v="Smart"/>
  </r>
  <r>
    <x v="1"/>
    <x v="4"/>
    <x v="2"/>
    <n v="4"/>
    <n v="3"/>
    <n v="2"/>
    <s v="Smart"/>
  </r>
  <r>
    <x v="0"/>
    <x v="4"/>
    <x v="2"/>
    <n v="5"/>
    <n v="5"/>
    <n v="5"/>
    <s v="Smart"/>
  </r>
  <r>
    <x v="0"/>
    <x v="4"/>
    <x v="0"/>
    <n v="4"/>
    <n v="2"/>
    <n v="4"/>
    <s v="Basic"/>
  </r>
  <r>
    <x v="1"/>
    <x v="4"/>
    <x v="0"/>
    <n v="3"/>
    <n v="3"/>
    <n v="3"/>
    <s v="Smart"/>
  </r>
  <r>
    <x v="0"/>
    <x v="4"/>
    <x v="2"/>
    <n v="4"/>
    <n v="4"/>
    <n v="2"/>
    <s v="Smart"/>
  </r>
  <r>
    <x v="1"/>
    <x v="4"/>
    <x v="2"/>
    <n v="4"/>
    <n v="5"/>
    <n v="3"/>
    <s v="Smart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7" cacheId="2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U40:V46" firstHeaderRow="1" firstDataRow="1" firstDataCol="1"/>
  <pivotFields count="7">
    <pivotField showAll="0"/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showAll="0"/>
    <pivotField dataField="1" showAll="0"/>
    <pivotField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Var of Customer Service" fld="5" subtotal="var" baseField="1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6" cacheId="2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U35:V38" firstHeaderRow="1" firstDataRow="1" firstDataCol="1"/>
  <pivotFields count="7">
    <pivotField axis="axisRow" showAll="0">
      <items count="3">
        <item x="1"/>
        <item x="0"/>
        <item t="default"/>
      </items>
    </pivotField>
    <pivotField showAll="0">
      <items count="6">
        <item x="0"/>
        <item x="1"/>
        <item x="2"/>
        <item x="3"/>
        <item x="4"/>
        <item t="default"/>
      </items>
    </pivotField>
    <pivotField showAll="0">
      <items count="5">
        <item x="0"/>
        <item x="1"/>
        <item x="3"/>
        <item x="2"/>
        <item t="default"/>
      </items>
    </pivotField>
    <pivotField showAll="0"/>
    <pivotField showAll="0"/>
    <pivotField dataField="1" showAll="0"/>
    <pivotField showAll="0"/>
  </pivotFields>
  <rowFields count="1">
    <field x="0"/>
  </rowFields>
  <rowItems count="3">
    <i>
      <x/>
    </i>
    <i>
      <x v="1"/>
    </i>
    <i t="grand">
      <x/>
    </i>
  </rowItems>
  <colItems count="1">
    <i/>
  </colItems>
  <dataFields count="1">
    <dataField name="Var of Customer Service" fld="5" subtotal="var" baseField="1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4" cacheId="18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U13:W32" firstHeaderRow="0" firstDataRow="1" firstDataCol="1"/>
  <pivotFields count="7">
    <pivotField showAll="0"/>
    <pivotField axis="axisRow" showAll="0">
      <items count="6">
        <item x="0"/>
        <item x="1"/>
        <item x="2"/>
        <item x="3"/>
        <item x="4"/>
        <item t="default"/>
      </items>
    </pivotField>
    <pivotField axis="axisRow" showAll="0">
      <items count="5">
        <item x="0"/>
        <item x="1"/>
        <item x="3"/>
        <item x="2"/>
        <item t="default"/>
      </items>
    </pivotField>
    <pivotField showAll="0"/>
    <pivotField dataField="1" showAll="0"/>
    <pivotField showAll="0"/>
    <pivotField showAll="0"/>
  </pivotFields>
  <rowFields count="2">
    <field x="2"/>
    <field x="1"/>
  </rowFields>
  <rowItems count="19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>
      <x v="2"/>
    </i>
    <i r="1">
      <x/>
    </i>
    <i r="1">
      <x v="1"/>
    </i>
    <i r="1">
      <x v="3"/>
    </i>
    <i r="1">
      <x v="4"/>
    </i>
    <i>
      <x v="3"/>
    </i>
    <i r="1">
      <x/>
    </i>
    <i r="1">
      <x v="1"/>
    </i>
    <i r="1">
      <x v="2"/>
    </i>
    <i r="1"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Value for the Dollar" fld="4" baseField="0" baseItem="0"/>
    <dataField name="Average of Value for the Dollar" fld="4" subtotal="average" baseField="2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3" cacheId="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K35:L48" firstHeaderRow="1" firstDataRow="1" firstDataCol="1"/>
  <pivotFields count="3">
    <pivotField axis="axisRow" showAll="0">
      <items count="3">
        <item x="0"/>
        <item x="1"/>
        <item t="default"/>
      </items>
    </pivotField>
    <pivotField axis="axisRow" showAll="0">
      <items count="6">
        <item x="0"/>
        <item x="1"/>
        <item x="2"/>
        <item x="3"/>
        <item x="4"/>
        <item t="default"/>
      </items>
    </pivotField>
    <pivotField dataField="1" showAll="0"/>
  </pivotFields>
  <rowFields count="2">
    <field x="0"/>
    <field x="1"/>
  </rowFields>
  <rowItems count="13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 t="grand">
      <x/>
    </i>
  </rowItems>
  <colItems count="1">
    <i/>
  </colItems>
  <dataFields count="1">
    <dataField name="Sum of Customer Service" fld="2" baseField="0" baseItem="0"/>
  </dataFields>
  <formats count="1">
    <format dxfId="0">
      <pivotArea type="all" dataOnly="0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2" cacheId="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K13:L32" firstHeaderRow="1" firstDataRow="1" firstDataCol="1"/>
  <pivotFields count="3">
    <pivotField axis="axisRow" showAll="0">
      <items count="5">
        <item x="1"/>
        <item x="3"/>
        <item x="2"/>
        <item x="0"/>
        <item t="default"/>
      </items>
    </pivotField>
    <pivotField axis="axisRow" showAll="0">
      <items count="6">
        <item x="0"/>
        <item x="1"/>
        <item x="2"/>
        <item x="3"/>
        <item x="4"/>
        <item t="default"/>
      </items>
    </pivotField>
    <pivotField dataField="1" showAll="0"/>
  </pivotFields>
  <rowFields count="2">
    <field x="0"/>
    <field x="1"/>
  </rowFields>
  <rowItems count="19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>
      <x v="2"/>
    </i>
    <i r="1">
      <x/>
    </i>
    <i r="1">
      <x v="1"/>
    </i>
    <i r="1">
      <x v="3"/>
    </i>
    <i r="1">
      <x v="4"/>
    </i>
    <i>
      <x v="3"/>
    </i>
    <i r="1">
      <x/>
    </i>
    <i r="1">
      <x v="1"/>
    </i>
    <i r="1">
      <x v="2"/>
    </i>
    <i r="1">
      <x v="4"/>
    </i>
    <i t="grand">
      <x/>
    </i>
  </rowItems>
  <colItems count="1">
    <i/>
  </colItems>
  <dataFields count="1">
    <dataField name="Sum of Value for the Dollar" fld="2" baseField="0" baseItem="0"/>
  </dataFields>
  <formats count="1">
    <format dxfId="2">
      <pivotArea type="all" dataOnly="0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K4:L10" firstHeaderRow="1" firstDataRow="1" firstDataCol="1"/>
  <pivotFields count="2">
    <pivotField axis="axisRow" showAll="0">
      <items count="6">
        <item x="0"/>
        <item x="1"/>
        <item x="2"/>
        <item x="3"/>
        <item x="4"/>
        <item t="default"/>
      </items>
    </pivotField>
    <pivotField dataField="1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Sum of Signal strength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F3:H55" totalsRowShown="0" headerRowDxfId="12" dataDxfId="11">
  <autoFilter ref="F3:H55"/>
  <tableColumns count="3">
    <tableColumn id="1" name="Carrier" dataDxfId="10"/>
    <tableColumn id="3" name="Value for the Dollar" dataDxfId="9"/>
    <tableColumn id="2" name="Signal strength" dataDxfId="8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3:C55" totalsRowShown="0" headerRowDxfId="7" dataDxfId="6">
  <autoFilter ref="A3:C55"/>
  <sortState ref="A4:C55">
    <sortCondition ref="A4:A55"/>
  </sortState>
  <tableColumns count="3">
    <tableColumn id="1" name="Gender" dataDxfId="5"/>
    <tableColumn id="2" name="Carrier" dataDxfId="4"/>
    <tableColumn id="3" name="Customer Service" dataDxfId="3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2.xml"/><Relationship Id="rId3" Type="http://schemas.openxmlformats.org/officeDocument/2006/relationships/pivotTable" Target="../pivotTables/pivotTable3.xml"/><Relationship Id="rId7" Type="http://schemas.openxmlformats.org/officeDocument/2006/relationships/table" Target="../tables/table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ivotTable" Target="../pivotTables/pivotTable6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5"/>
  <sheetViews>
    <sheetView tabSelected="1" topLeftCell="H52" zoomScaleNormal="100" zoomScalePageLayoutView="150" workbookViewId="0">
      <selection activeCell="L77" sqref="L77"/>
    </sheetView>
  </sheetViews>
  <sheetFormatPr defaultColWidth="8.85546875" defaultRowHeight="12.75" x14ac:dyDescent="0.2"/>
  <cols>
    <col min="1" max="1" width="8.7109375" style="1" customWidth="1"/>
    <col min="2" max="2" width="8.28515625" style="1" customWidth="1"/>
    <col min="3" max="3" width="18.140625" style="1" customWidth="1"/>
    <col min="4" max="4" width="7.140625" style="1" bestFit="1" customWidth="1"/>
    <col min="5" max="5" width="8.140625" style="1" bestFit="1" customWidth="1"/>
    <col min="6" max="7" width="8.28515625" style="1" customWidth="1"/>
    <col min="8" max="8" width="15.85546875" style="1" customWidth="1"/>
    <col min="9" max="9" width="19" style="1" bestFit="1" customWidth="1"/>
    <col min="10" max="10" width="15.42578125" style="1" bestFit="1" customWidth="1"/>
    <col min="11" max="11" width="13.85546875" style="1" customWidth="1"/>
    <col min="12" max="12" width="23.42578125" style="1" customWidth="1"/>
    <col min="13" max="13" width="21.42578125" style="1" bestFit="1" customWidth="1"/>
    <col min="14" max="20" width="8.85546875" style="1"/>
    <col min="21" max="21" width="8.85546875" style="1" customWidth="1"/>
    <col min="22" max="22" width="13.140625" style="1" customWidth="1"/>
    <col min="23" max="23" width="31.85546875" style="1" customWidth="1"/>
    <col min="24" max="24" width="28.85546875" style="1" customWidth="1"/>
    <col min="25" max="16384" width="8.85546875" style="1"/>
  </cols>
  <sheetData>
    <row r="1" spans="1:23" x14ac:dyDescent="0.2">
      <c r="A1" s="2" t="s">
        <v>21</v>
      </c>
    </row>
    <row r="3" spans="1:23" s="2" customFormat="1" x14ac:dyDescent="0.2">
      <c r="A3" s="2" t="s">
        <v>0</v>
      </c>
      <c r="B3" s="2" t="s">
        <v>1</v>
      </c>
      <c r="C3" s="2" t="s">
        <v>6</v>
      </c>
      <c r="D3" s="2" t="s">
        <v>2</v>
      </c>
      <c r="E3" s="2" t="s">
        <v>3</v>
      </c>
      <c r="F3" s="2" t="s">
        <v>1</v>
      </c>
      <c r="G3" s="2" t="s">
        <v>5</v>
      </c>
      <c r="H3" s="2" t="s">
        <v>4</v>
      </c>
      <c r="I3" s="2" t="s">
        <v>5</v>
      </c>
      <c r="J3" s="2" t="s">
        <v>6</v>
      </c>
    </row>
    <row r="4" spans="1:23" ht="15" x14ac:dyDescent="0.25">
      <c r="A4" s="1" t="s">
        <v>8</v>
      </c>
      <c r="B4" s="1" t="s">
        <v>9</v>
      </c>
      <c r="C4" s="1">
        <v>3</v>
      </c>
      <c r="D4" s="1" t="s">
        <v>15</v>
      </c>
      <c r="E4" s="1" t="s">
        <v>19</v>
      </c>
      <c r="F4" s="1" t="s">
        <v>9</v>
      </c>
      <c r="G4" s="1">
        <v>3</v>
      </c>
      <c r="H4" s="1">
        <v>3</v>
      </c>
      <c r="I4" s="1">
        <v>3</v>
      </c>
      <c r="J4" s="1">
        <v>3</v>
      </c>
      <c r="K4" s="3" t="s">
        <v>22</v>
      </c>
      <c r="L4" t="s">
        <v>24</v>
      </c>
      <c r="M4" s="6" t="s">
        <v>27</v>
      </c>
    </row>
    <row r="5" spans="1:23" ht="15" x14ac:dyDescent="0.25">
      <c r="A5" s="1" t="s">
        <v>8</v>
      </c>
      <c r="B5" s="1" t="s">
        <v>9</v>
      </c>
      <c r="C5" s="1">
        <v>3</v>
      </c>
      <c r="D5" s="1" t="s">
        <v>15</v>
      </c>
      <c r="E5" s="1" t="s">
        <v>17</v>
      </c>
      <c r="F5" s="1" t="s">
        <v>9</v>
      </c>
      <c r="G5" s="1">
        <v>3</v>
      </c>
      <c r="H5" s="1">
        <v>4</v>
      </c>
      <c r="I5" s="1">
        <v>3</v>
      </c>
      <c r="J5" s="1">
        <v>3</v>
      </c>
      <c r="K5" s="4" t="s">
        <v>9</v>
      </c>
      <c r="L5" s="5">
        <v>90</v>
      </c>
      <c r="M5" s="7">
        <f>GETPIVOTDATA("Signal strength",$K$4,"Carrier","AT&amp;T")/26</f>
        <v>3.4615384615384617</v>
      </c>
    </row>
    <row r="6" spans="1:23" ht="15" x14ac:dyDescent="0.25">
      <c r="A6" s="1" t="s">
        <v>8</v>
      </c>
      <c r="B6" s="1" t="s">
        <v>9</v>
      </c>
      <c r="C6" s="1">
        <v>1</v>
      </c>
      <c r="D6" s="1" t="s">
        <v>15</v>
      </c>
      <c r="E6" s="1" t="s">
        <v>19</v>
      </c>
      <c r="F6" s="1" t="s">
        <v>9</v>
      </c>
      <c r="G6" s="1">
        <v>4</v>
      </c>
      <c r="H6" s="1">
        <v>2</v>
      </c>
      <c r="I6" s="1">
        <v>4</v>
      </c>
      <c r="J6" s="1">
        <v>1</v>
      </c>
      <c r="K6" s="4" t="s">
        <v>10</v>
      </c>
      <c r="L6" s="5">
        <v>24</v>
      </c>
      <c r="M6" s="7">
        <f>GETPIVOTDATA("Signal strength",$K$4,"Carrier","Other")/9</f>
        <v>2.6666666666666665</v>
      </c>
      <c r="N6" s="9" t="s">
        <v>25</v>
      </c>
      <c r="O6" s="9"/>
      <c r="P6" s="9"/>
      <c r="Q6" s="9"/>
      <c r="R6" s="9"/>
      <c r="S6" s="9"/>
    </row>
    <row r="7" spans="1:23" ht="15" x14ac:dyDescent="0.25">
      <c r="A7" s="1" t="s">
        <v>8</v>
      </c>
      <c r="B7" s="1" t="s">
        <v>9</v>
      </c>
      <c r="C7" s="1">
        <v>3</v>
      </c>
      <c r="D7" s="1" t="s">
        <v>15</v>
      </c>
      <c r="E7" s="1" t="s">
        <v>17</v>
      </c>
      <c r="F7" s="1" t="s">
        <v>9</v>
      </c>
      <c r="G7" s="1">
        <v>4</v>
      </c>
      <c r="H7" s="1">
        <v>2</v>
      </c>
      <c r="I7" s="1">
        <v>4</v>
      </c>
      <c r="J7" s="1">
        <v>3</v>
      </c>
      <c r="K7" s="4" t="s">
        <v>11</v>
      </c>
      <c r="L7" s="5">
        <v>14</v>
      </c>
      <c r="M7">
        <f>GETPIVOTDATA("Signal strength",$K$4,"Carrier","Sprint")/5</f>
        <v>2.8</v>
      </c>
      <c r="N7" s="9"/>
      <c r="O7" s="9"/>
      <c r="P7" s="9"/>
      <c r="Q7" s="9"/>
      <c r="R7" s="9"/>
      <c r="S7" s="9"/>
    </row>
    <row r="8" spans="1:23" ht="15" x14ac:dyDescent="0.25">
      <c r="A8" s="1" t="s">
        <v>8</v>
      </c>
      <c r="B8" s="1" t="s">
        <v>9</v>
      </c>
      <c r="C8" s="1">
        <v>3</v>
      </c>
      <c r="D8" s="1" t="s">
        <v>16</v>
      </c>
      <c r="E8" s="1" t="s">
        <v>19</v>
      </c>
      <c r="F8" s="1" t="s">
        <v>9</v>
      </c>
      <c r="G8" s="1">
        <v>2</v>
      </c>
      <c r="H8" s="1">
        <v>3</v>
      </c>
      <c r="I8" s="1">
        <v>2</v>
      </c>
      <c r="J8" s="1">
        <v>3</v>
      </c>
      <c r="K8" s="4" t="s">
        <v>12</v>
      </c>
      <c r="L8" s="5">
        <v>6</v>
      </c>
      <c r="M8">
        <f>GETPIVOTDATA("Signal strength",$K$4,"Carrier","T-mobile")/2</f>
        <v>3</v>
      </c>
      <c r="N8" s="9" t="s">
        <v>26</v>
      </c>
      <c r="O8" s="9"/>
      <c r="P8" s="9"/>
      <c r="Q8" s="9"/>
      <c r="R8" s="9"/>
      <c r="S8" s="9"/>
    </row>
    <row r="9" spans="1:23" ht="15" x14ac:dyDescent="0.25">
      <c r="A9" s="1" t="s">
        <v>8</v>
      </c>
      <c r="B9" s="1" t="s">
        <v>9</v>
      </c>
      <c r="C9" s="1">
        <v>4</v>
      </c>
      <c r="D9" s="1" t="s">
        <v>16</v>
      </c>
      <c r="E9" s="1" t="s">
        <v>19</v>
      </c>
      <c r="F9" s="1" t="s">
        <v>9</v>
      </c>
      <c r="G9" s="1">
        <v>3</v>
      </c>
      <c r="H9" s="1">
        <v>4</v>
      </c>
      <c r="I9" s="1">
        <v>3</v>
      </c>
      <c r="J9" s="1">
        <v>4</v>
      </c>
      <c r="K9" s="4" t="s">
        <v>13</v>
      </c>
      <c r="L9" s="5">
        <v>38</v>
      </c>
      <c r="M9" s="8">
        <f>GETPIVOTDATA("Signal strength",$K$4,"Carrier","Verizon")/10</f>
        <v>3.8</v>
      </c>
    </row>
    <row r="10" spans="1:23" ht="15" x14ac:dyDescent="0.25">
      <c r="A10" s="1" t="s">
        <v>8</v>
      </c>
      <c r="B10" s="1" t="s">
        <v>9</v>
      </c>
      <c r="C10" s="1">
        <v>3</v>
      </c>
      <c r="D10" s="1" t="s">
        <v>15</v>
      </c>
      <c r="E10" s="1" t="s">
        <v>19</v>
      </c>
      <c r="F10" s="1" t="s">
        <v>9</v>
      </c>
      <c r="G10" s="1">
        <v>2</v>
      </c>
      <c r="H10" s="1">
        <v>3</v>
      </c>
      <c r="I10" s="1">
        <v>2</v>
      </c>
      <c r="J10" s="1">
        <v>3</v>
      </c>
      <c r="K10" s="4" t="s">
        <v>23</v>
      </c>
      <c r="L10" s="5">
        <v>172</v>
      </c>
      <c r="M10" s="10">
        <f>GETPIVOTDATA("Signal strength",$K$4)/52</f>
        <v>3.3076923076923075</v>
      </c>
    </row>
    <row r="11" spans="1:23" ht="15" x14ac:dyDescent="0.25">
      <c r="A11" s="1" t="s">
        <v>8</v>
      </c>
      <c r="B11" s="1" t="s">
        <v>9</v>
      </c>
      <c r="C11" s="1">
        <v>3</v>
      </c>
      <c r="D11" s="1" t="s">
        <v>15</v>
      </c>
      <c r="E11" s="1" t="s">
        <v>20</v>
      </c>
      <c r="F11" s="1" t="s">
        <v>9</v>
      </c>
      <c r="G11" s="1">
        <v>2</v>
      </c>
      <c r="H11" s="1">
        <v>4</v>
      </c>
      <c r="I11" s="1">
        <v>2</v>
      </c>
      <c r="J11" s="1">
        <v>3</v>
      </c>
      <c r="K11"/>
      <c r="L11"/>
      <c r="M11"/>
    </row>
    <row r="12" spans="1:23" ht="15" x14ac:dyDescent="0.25">
      <c r="A12" s="1" t="s">
        <v>8</v>
      </c>
      <c r="B12" s="1" t="s">
        <v>10</v>
      </c>
      <c r="C12" s="1">
        <v>3</v>
      </c>
      <c r="D12" s="1" t="s">
        <v>14</v>
      </c>
      <c r="E12" s="1" t="s">
        <v>17</v>
      </c>
      <c r="F12" s="1" t="s">
        <v>9</v>
      </c>
      <c r="G12" s="1">
        <v>3</v>
      </c>
      <c r="H12" s="1">
        <v>3</v>
      </c>
      <c r="I12" s="1">
        <v>3</v>
      </c>
      <c r="J12" s="1">
        <v>3</v>
      </c>
      <c r="K12"/>
      <c r="L12"/>
      <c r="M12"/>
    </row>
    <row r="13" spans="1:23" ht="15" x14ac:dyDescent="0.25">
      <c r="A13" s="1" t="s">
        <v>8</v>
      </c>
      <c r="B13" s="1" t="s">
        <v>10</v>
      </c>
      <c r="C13" s="1">
        <v>3</v>
      </c>
      <c r="D13" s="1" t="s">
        <v>15</v>
      </c>
      <c r="E13" s="1" t="s">
        <v>17</v>
      </c>
      <c r="F13" s="1" t="s">
        <v>9</v>
      </c>
      <c r="G13" s="1">
        <v>4</v>
      </c>
      <c r="H13" s="1">
        <v>5</v>
      </c>
      <c r="I13" s="1">
        <v>4</v>
      </c>
      <c r="J13" s="1">
        <v>5</v>
      </c>
      <c r="K13" s="13" t="s">
        <v>22</v>
      </c>
      <c r="L13" s="13" t="s">
        <v>28</v>
      </c>
      <c r="M13" s="14" t="s">
        <v>29</v>
      </c>
      <c r="U13" s="3" t="s">
        <v>22</v>
      </c>
      <c r="V13" t="s">
        <v>28</v>
      </c>
      <c r="W13" t="s">
        <v>48</v>
      </c>
    </row>
    <row r="14" spans="1:23" ht="15" x14ac:dyDescent="0.25">
      <c r="A14" s="1" t="s">
        <v>8</v>
      </c>
      <c r="B14" s="1" t="s">
        <v>11</v>
      </c>
      <c r="C14" s="1">
        <v>4</v>
      </c>
      <c r="D14" s="1" t="s">
        <v>16</v>
      </c>
      <c r="E14" s="1" t="s">
        <v>18</v>
      </c>
      <c r="F14" s="1" t="s">
        <v>9</v>
      </c>
      <c r="G14" s="1">
        <v>4</v>
      </c>
      <c r="H14" s="1">
        <v>5</v>
      </c>
      <c r="I14" s="1">
        <v>4</v>
      </c>
      <c r="J14" s="1">
        <v>4</v>
      </c>
      <c r="K14" s="15" t="s">
        <v>17</v>
      </c>
      <c r="L14" s="16">
        <v>78</v>
      </c>
      <c r="M14" s="17">
        <f>GETPIVOTDATA("Value for the Dollar",$K$13,"Usage","Average")/52</f>
        <v>1.5</v>
      </c>
      <c r="U14" s="4" t="s">
        <v>17</v>
      </c>
      <c r="V14" s="5">
        <v>78</v>
      </c>
      <c r="W14" s="5">
        <v>3.3913043478260869</v>
      </c>
    </row>
    <row r="15" spans="1:23" ht="15" x14ac:dyDescent="0.25">
      <c r="A15" s="1" t="s">
        <v>8</v>
      </c>
      <c r="B15" s="1" t="s">
        <v>11</v>
      </c>
      <c r="C15" s="1">
        <v>4</v>
      </c>
      <c r="D15" s="1" t="s">
        <v>16</v>
      </c>
      <c r="E15" s="1" t="s">
        <v>18</v>
      </c>
      <c r="F15" s="1" t="s">
        <v>9</v>
      </c>
      <c r="G15" s="1">
        <v>4</v>
      </c>
      <c r="H15" s="1">
        <v>5</v>
      </c>
      <c r="I15" s="1">
        <v>4</v>
      </c>
      <c r="J15" s="1">
        <v>2</v>
      </c>
      <c r="K15" s="18" t="s">
        <v>9</v>
      </c>
      <c r="L15" s="16">
        <v>35</v>
      </c>
      <c r="M15" s="19">
        <f>GETPIVOTDATA("Value for the Dollar",$K$13,"Usage","Average","Carrier","AT&amp;T")/26</f>
        <v>1.3461538461538463</v>
      </c>
      <c r="U15" s="11" t="s">
        <v>9</v>
      </c>
      <c r="V15" s="5">
        <v>35</v>
      </c>
      <c r="W15" s="5">
        <v>3.5</v>
      </c>
    </row>
    <row r="16" spans="1:23" ht="15" x14ac:dyDescent="0.25">
      <c r="A16" s="1" t="s">
        <v>8</v>
      </c>
      <c r="B16" s="1" t="s">
        <v>12</v>
      </c>
      <c r="C16" s="1">
        <v>4</v>
      </c>
      <c r="D16" s="1" t="s">
        <v>14</v>
      </c>
      <c r="E16" s="1" t="s">
        <v>17</v>
      </c>
      <c r="F16" s="1" t="s">
        <v>9</v>
      </c>
      <c r="G16" s="1">
        <v>3</v>
      </c>
      <c r="H16" s="1">
        <v>3</v>
      </c>
      <c r="I16" s="1">
        <v>3</v>
      </c>
      <c r="J16" s="1">
        <v>2</v>
      </c>
      <c r="K16" s="18" t="s">
        <v>10</v>
      </c>
      <c r="L16" s="16">
        <v>17</v>
      </c>
      <c r="M16" s="19">
        <f>GETPIVOTDATA("Value for the Dollar",$K$13,"Usage","Average","Carrier","Other")/9</f>
        <v>1.8888888888888888</v>
      </c>
      <c r="N16" s="9" t="s">
        <v>30</v>
      </c>
      <c r="O16" s="9"/>
      <c r="P16" s="9"/>
      <c r="Q16" s="9"/>
      <c r="R16" s="9"/>
      <c r="S16" s="9"/>
      <c r="T16" s="9"/>
      <c r="U16" s="11" t="s">
        <v>10</v>
      </c>
      <c r="V16" s="5">
        <v>17</v>
      </c>
      <c r="W16" s="5">
        <v>2.8333333333333335</v>
      </c>
    </row>
    <row r="17" spans="1:23" ht="15" x14ac:dyDescent="0.25">
      <c r="A17" s="1" t="s">
        <v>8</v>
      </c>
      <c r="B17" s="1" t="s">
        <v>13</v>
      </c>
      <c r="C17" s="1">
        <v>3</v>
      </c>
      <c r="D17" s="1" t="s">
        <v>15</v>
      </c>
      <c r="E17" s="1" t="s">
        <v>19</v>
      </c>
      <c r="F17" s="1" t="s">
        <v>9</v>
      </c>
      <c r="G17" s="1">
        <v>1</v>
      </c>
      <c r="H17" s="1">
        <v>2</v>
      </c>
      <c r="I17" s="1">
        <v>1</v>
      </c>
      <c r="J17" s="1">
        <v>3</v>
      </c>
      <c r="K17" s="18" t="s">
        <v>11</v>
      </c>
      <c r="L17" s="16">
        <v>14</v>
      </c>
      <c r="M17" s="19">
        <f>GETPIVOTDATA("Value for the Dollar",$K$13,"Usage","Average","Carrier","Sprint")/5</f>
        <v>2.8</v>
      </c>
      <c r="N17" s="9" t="s">
        <v>31</v>
      </c>
      <c r="O17" s="9"/>
      <c r="P17" s="9"/>
      <c r="Q17" s="9"/>
      <c r="R17" s="9"/>
      <c r="S17" s="9"/>
      <c r="T17" s="9"/>
      <c r="U17" s="11" t="s">
        <v>11</v>
      </c>
      <c r="V17" s="5">
        <v>14</v>
      </c>
      <c r="W17" s="5">
        <v>4.666666666666667</v>
      </c>
    </row>
    <row r="18" spans="1:23" ht="15" x14ac:dyDescent="0.25">
      <c r="A18" s="1" t="s">
        <v>8</v>
      </c>
      <c r="B18" s="1" t="s">
        <v>13</v>
      </c>
      <c r="C18" s="1">
        <v>1</v>
      </c>
      <c r="D18" s="1" t="s">
        <v>16</v>
      </c>
      <c r="E18" s="1" t="s">
        <v>17</v>
      </c>
      <c r="F18" s="1" t="s">
        <v>9</v>
      </c>
      <c r="G18" s="1">
        <v>4</v>
      </c>
      <c r="H18" s="1">
        <v>4</v>
      </c>
      <c r="I18" s="1">
        <v>4</v>
      </c>
      <c r="J18" s="1">
        <v>4</v>
      </c>
      <c r="K18" s="18" t="s">
        <v>12</v>
      </c>
      <c r="L18" s="16">
        <v>4</v>
      </c>
      <c r="M18" s="19">
        <f>GETPIVOTDATA("Value for the Dollar",$K$13,"Usage","Average","Carrier","T-mobile")/2</f>
        <v>2</v>
      </c>
      <c r="N18" s="9" t="s">
        <v>34</v>
      </c>
      <c r="O18" s="9"/>
      <c r="P18" s="9"/>
      <c r="Q18" s="9"/>
      <c r="R18" s="9"/>
      <c r="S18" s="9"/>
      <c r="T18" s="9"/>
      <c r="U18" s="11" t="s">
        <v>12</v>
      </c>
      <c r="V18" s="5">
        <v>4</v>
      </c>
      <c r="W18" s="5">
        <v>4</v>
      </c>
    </row>
    <row r="19" spans="1:23" ht="15" x14ac:dyDescent="0.25">
      <c r="A19" s="1" t="s">
        <v>8</v>
      </c>
      <c r="B19" s="1" t="s">
        <v>13</v>
      </c>
      <c r="C19" s="1">
        <v>2</v>
      </c>
      <c r="D19" s="1" t="s">
        <v>16</v>
      </c>
      <c r="E19" s="1" t="s">
        <v>19</v>
      </c>
      <c r="F19" s="1" t="s">
        <v>9</v>
      </c>
      <c r="G19" s="1">
        <v>3</v>
      </c>
      <c r="H19" s="1">
        <v>2</v>
      </c>
      <c r="I19" s="1">
        <v>3</v>
      </c>
      <c r="J19" s="1">
        <v>3</v>
      </c>
      <c r="K19" s="18" t="s">
        <v>13</v>
      </c>
      <c r="L19" s="16">
        <v>8</v>
      </c>
      <c r="M19" s="19">
        <f>GETPIVOTDATA("Value for the Dollar",$K$13,"Usage","Average","Carrier","Verizon")/10</f>
        <v>0.8</v>
      </c>
      <c r="N19" s="9"/>
      <c r="O19" s="9"/>
      <c r="P19" s="9"/>
      <c r="Q19" s="9"/>
      <c r="R19" s="9"/>
      <c r="S19" s="9"/>
      <c r="T19" s="9"/>
      <c r="U19" s="11" t="s">
        <v>13</v>
      </c>
      <c r="V19" s="5">
        <v>8</v>
      </c>
      <c r="W19" s="5">
        <v>2.6666666666666665</v>
      </c>
    </row>
    <row r="20" spans="1:23" ht="15" x14ac:dyDescent="0.25">
      <c r="A20" s="1" t="s">
        <v>8</v>
      </c>
      <c r="B20" s="1" t="s">
        <v>13</v>
      </c>
      <c r="C20" s="1">
        <v>3</v>
      </c>
      <c r="D20" s="1" t="s">
        <v>15</v>
      </c>
      <c r="E20" s="1" t="s">
        <v>17</v>
      </c>
      <c r="F20" s="1" t="s">
        <v>9</v>
      </c>
      <c r="G20" s="1">
        <v>4</v>
      </c>
      <c r="H20" s="1">
        <v>2</v>
      </c>
      <c r="I20" s="1">
        <v>4</v>
      </c>
      <c r="J20" s="1">
        <v>3</v>
      </c>
      <c r="K20" s="15" t="s">
        <v>18</v>
      </c>
      <c r="L20" s="16">
        <v>8</v>
      </c>
      <c r="M20" s="13"/>
      <c r="N20" s="9"/>
      <c r="O20" s="9"/>
      <c r="P20" s="9"/>
      <c r="Q20" s="9"/>
      <c r="R20" s="9"/>
      <c r="S20" s="9"/>
      <c r="T20" s="9"/>
      <c r="U20" s="4" t="s">
        <v>18</v>
      </c>
      <c r="V20" s="5">
        <v>8</v>
      </c>
      <c r="W20" s="5">
        <v>4</v>
      </c>
    </row>
    <row r="21" spans="1:23" ht="15" x14ac:dyDescent="0.25">
      <c r="A21" s="1" t="s">
        <v>8</v>
      </c>
      <c r="B21" s="1" t="s">
        <v>13</v>
      </c>
      <c r="C21" s="1">
        <v>3</v>
      </c>
      <c r="D21" s="1" t="s">
        <v>15</v>
      </c>
      <c r="E21" s="1" t="s">
        <v>17</v>
      </c>
      <c r="F21" s="1" t="s">
        <v>9</v>
      </c>
      <c r="G21" s="1">
        <v>5</v>
      </c>
      <c r="H21" s="1">
        <v>5</v>
      </c>
      <c r="I21" s="1">
        <v>5</v>
      </c>
      <c r="J21" s="1">
        <v>3</v>
      </c>
      <c r="K21" s="18" t="s">
        <v>9</v>
      </c>
      <c r="L21" s="16">
        <v>8</v>
      </c>
      <c r="M21" s="13"/>
      <c r="N21" s="9"/>
      <c r="O21" s="9"/>
      <c r="P21" s="9"/>
      <c r="Q21" s="9"/>
      <c r="R21" s="9"/>
      <c r="S21" s="9"/>
      <c r="T21" s="9"/>
      <c r="U21" s="11" t="s">
        <v>9</v>
      </c>
      <c r="V21" s="5">
        <v>8</v>
      </c>
      <c r="W21" s="5">
        <v>4</v>
      </c>
    </row>
    <row r="22" spans="1:23" ht="15" x14ac:dyDescent="0.25">
      <c r="A22" s="1" t="s">
        <v>7</v>
      </c>
      <c r="B22" s="1" t="s">
        <v>9</v>
      </c>
      <c r="C22" s="1">
        <v>3</v>
      </c>
      <c r="D22" s="1" t="s">
        <v>16</v>
      </c>
      <c r="E22" s="1" t="s">
        <v>19</v>
      </c>
      <c r="F22" s="1" t="s">
        <v>9</v>
      </c>
      <c r="G22" s="1">
        <v>5</v>
      </c>
      <c r="H22" s="1">
        <v>5</v>
      </c>
      <c r="I22" s="1">
        <v>5</v>
      </c>
      <c r="J22" s="1">
        <v>2</v>
      </c>
      <c r="K22" s="15" t="s">
        <v>20</v>
      </c>
      <c r="L22" s="16">
        <v>16</v>
      </c>
      <c r="M22" s="13"/>
      <c r="N22" s="9" t="s">
        <v>32</v>
      </c>
      <c r="O22" s="9"/>
      <c r="P22" s="9"/>
      <c r="Q22" s="9"/>
      <c r="R22" s="9"/>
      <c r="S22" s="9"/>
      <c r="T22" s="9"/>
      <c r="U22" s="4" t="s">
        <v>20</v>
      </c>
      <c r="V22" s="5">
        <v>16</v>
      </c>
      <c r="W22" s="5">
        <v>3.2</v>
      </c>
    </row>
    <row r="23" spans="1:23" ht="15" x14ac:dyDescent="0.25">
      <c r="A23" s="1" t="s">
        <v>7</v>
      </c>
      <c r="B23" s="1" t="s">
        <v>9</v>
      </c>
      <c r="C23" s="1">
        <v>5</v>
      </c>
      <c r="D23" s="1" t="s">
        <v>15</v>
      </c>
      <c r="E23" s="1" t="s">
        <v>17</v>
      </c>
      <c r="F23" s="1" t="s">
        <v>9</v>
      </c>
      <c r="G23" s="1">
        <v>2</v>
      </c>
      <c r="H23" s="1">
        <v>4</v>
      </c>
      <c r="I23" s="1">
        <v>2</v>
      </c>
      <c r="J23" s="1">
        <v>4</v>
      </c>
      <c r="K23" s="18" t="s">
        <v>9</v>
      </c>
      <c r="L23" s="16">
        <v>5</v>
      </c>
      <c r="M23" s="13"/>
      <c r="N23" s="9" t="s">
        <v>33</v>
      </c>
      <c r="O23" s="9"/>
      <c r="P23" s="9"/>
      <c r="Q23" s="9"/>
      <c r="R23" s="9"/>
      <c r="S23" s="9"/>
      <c r="T23" s="9"/>
      <c r="U23" s="11" t="s">
        <v>9</v>
      </c>
      <c r="V23" s="5">
        <v>5</v>
      </c>
      <c r="W23" s="5">
        <v>2.5</v>
      </c>
    </row>
    <row r="24" spans="1:23" ht="15" x14ac:dyDescent="0.25">
      <c r="A24" s="1" t="s">
        <v>7</v>
      </c>
      <c r="B24" s="1" t="s">
        <v>9</v>
      </c>
      <c r="C24" s="1">
        <v>4</v>
      </c>
      <c r="D24" s="1" t="s">
        <v>14</v>
      </c>
      <c r="E24" s="1" t="s">
        <v>20</v>
      </c>
      <c r="F24" s="1" t="s">
        <v>9</v>
      </c>
      <c r="G24" s="1">
        <v>3</v>
      </c>
      <c r="H24" s="1">
        <v>3</v>
      </c>
      <c r="I24" s="1">
        <v>3</v>
      </c>
      <c r="J24" s="1">
        <v>3</v>
      </c>
      <c r="K24" s="18" t="s">
        <v>10</v>
      </c>
      <c r="L24" s="16">
        <v>4</v>
      </c>
      <c r="M24" s="13"/>
      <c r="N24" s="9"/>
      <c r="O24" s="9"/>
      <c r="P24" s="9"/>
      <c r="Q24" s="9"/>
      <c r="R24" s="9"/>
      <c r="S24" s="9"/>
      <c r="T24" s="9"/>
      <c r="U24" s="11" t="s">
        <v>10</v>
      </c>
      <c r="V24" s="5">
        <v>4</v>
      </c>
      <c r="W24" s="5">
        <v>4</v>
      </c>
    </row>
    <row r="25" spans="1:23" ht="15" x14ac:dyDescent="0.25">
      <c r="A25" s="1" t="s">
        <v>7</v>
      </c>
      <c r="B25" s="1" t="s">
        <v>9</v>
      </c>
      <c r="C25" s="1">
        <v>2</v>
      </c>
      <c r="D25" s="1" t="s">
        <v>16</v>
      </c>
      <c r="E25" s="1" t="s">
        <v>19</v>
      </c>
      <c r="F25" s="1" t="s">
        <v>9</v>
      </c>
      <c r="G25" s="1">
        <v>3</v>
      </c>
      <c r="H25" s="1">
        <v>4</v>
      </c>
      <c r="I25" s="1">
        <v>3</v>
      </c>
      <c r="J25" s="1">
        <v>5</v>
      </c>
      <c r="K25" s="18" t="s">
        <v>12</v>
      </c>
      <c r="L25" s="16">
        <v>4</v>
      </c>
      <c r="M25" s="13"/>
      <c r="U25" s="11" t="s">
        <v>12</v>
      </c>
      <c r="V25" s="5">
        <v>4</v>
      </c>
      <c r="W25" s="5">
        <v>4</v>
      </c>
    </row>
    <row r="26" spans="1:23" ht="15" x14ac:dyDescent="0.25">
      <c r="A26" s="1" t="s">
        <v>7</v>
      </c>
      <c r="B26" s="1" t="s">
        <v>9</v>
      </c>
      <c r="C26" s="1">
        <v>2</v>
      </c>
      <c r="D26" s="1" t="s">
        <v>16</v>
      </c>
      <c r="E26" s="1" t="s">
        <v>19</v>
      </c>
      <c r="F26" s="1" t="s">
        <v>9</v>
      </c>
      <c r="G26" s="1">
        <v>4</v>
      </c>
      <c r="H26" s="1">
        <v>3</v>
      </c>
      <c r="I26" s="1">
        <v>4</v>
      </c>
      <c r="J26" s="1">
        <v>4</v>
      </c>
      <c r="K26" s="18" t="s">
        <v>13</v>
      </c>
      <c r="L26" s="16">
        <v>3</v>
      </c>
      <c r="M26" s="13"/>
      <c r="U26" s="11" t="s">
        <v>13</v>
      </c>
      <c r="V26" s="5">
        <v>3</v>
      </c>
      <c r="W26" s="5">
        <v>3</v>
      </c>
    </row>
    <row r="27" spans="1:23" ht="15" x14ac:dyDescent="0.25">
      <c r="A27" s="1" t="s">
        <v>7</v>
      </c>
      <c r="B27" s="1" t="s">
        <v>9</v>
      </c>
      <c r="C27" s="1">
        <v>3</v>
      </c>
      <c r="D27" s="1" t="s">
        <v>15</v>
      </c>
      <c r="E27" s="1" t="s">
        <v>17</v>
      </c>
      <c r="F27" s="1" t="s">
        <v>9</v>
      </c>
      <c r="G27" s="1">
        <v>3</v>
      </c>
      <c r="H27" s="1">
        <v>3</v>
      </c>
      <c r="I27" s="1">
        <v>3</v>
      </c>
      <c r="J27" s="1">
        <v>4</v>
      </c>
      <c r="K27" s="15" t="s">
        <v>19</v>
      </c>
      <c r="L27" s="16">
        <v>76</v>
      </c>
      <c r="M27" s="13"/>
      <c r="U27" s="4" t="s">
        <v>19</v>
      </c>
      <c r="V27" s="5">
        <v>76</v>
      </c>
      <c r="W27" s="5">
        <v>3.4545454545454546</v>
      </c>
    </row>
    <row r="28" spans="1:23" ht="15" x14ac:dyDescent="0.25">
      <c r="A28" s="1" t="s">
        <v>7</v>
      </c>
      <c r="B28" s="1" t="s">
        <v>9</v>
      </c>
      <c r="C28" s="1">
        <v>4</v>
      </c>
      <c r="D28" s="1" t="s">
        <v>16</v>
      </c>
      <c r="E28" s="1" t="s">
        <v>19</v>
      </c>
      <c r="F28" s="1" t="s">
        <v>9</v>
      </c>
      <c r="G28" s="1">
        <v>3</v>
      </c>
      <c r="H28" s="1">
        <v>3</v>
      </c>
      <c r="I28" s="1">
        <v>3</v>
      </c>
      <c r="J28" s="1">
        <v>1</v>
      </c>
      <c r="K28" s="18" t="s">
        <v>9</v>
      </c>
      <c r="L28" s="16">
        <v>36</v>
      </c>
      <c r="M28" s="13"/>
      <c r="U28" s="11" t="s">
        <v>9</v>
      </c>
      <c r="V28" s="5">
        <v>36</v>
      </c>
      <c r="W28" s="5">
        <v>3</v>
      </c>
    </row>
    <row r="29" spans="1:23" ht="15" x14ac:dyDescent="0.25">
      <c r="A29" s="1" t="s">
        <v>7</v>
      </c>
      <c r="B29" s="1" t="s">
        <v>9</v>
      </c>
      <c r="C29" s="1">
        <v>3</v>
      </c>
      <c r="D29" s="1" t="s">
        <v>15</v>
      </c>
      <c r="E29" s="1" t="s">
        <v>19</v>
      </c>
      <c r="F29" s="1" t="s">
        <v>9</v>
      </c>
      <c r="G29" s="1">
        <v>3</v>
      </c>
      <c r="H29" s="1">
        <v>4</v>
      </c>
      <c r="I29" s="1">
        <v>3</v>
      </c>
      <c r="J29" s="1">
        <v>3</v>
      </c>
      <c r="K29" s="18" t="s">
        <v>10</v>
      </c>
      <c r="L29" s="16">
        <v>6</v>
      </c>
      <c r="M29" s="13"/>
      <c r="U29" s="11" t="s">
        <v>10</v>
      </c>
      <c r="V29" s="5">
        <v>6</v>
      </c>
      <c r="W29" s="5">
        <v>3</v>
      </c>
    </row>
    <row r="30" spans="1:23" ht="15" x14ac:dyDescent="0.25">
      <c r="A30" s="1" t="s">
        <v>7</v>
      </c>
      <c r="B30" s="1" t="s">
        <v>9</v>
      </c>
      <c r="C30" s="1">
        <v>3</v>
      </c>
      <c r="D30" s="1" t="s">
        <v>14</v>
      </c>
      <c r="E30" s="1" t="s">
        <v>17</v>
      </c>
      <c r="F30" s="1" t="s">
        <v>10</v>
      </c>
      <c r="G30" s="1">
        <v>3</v>
      </c>
      <c r="H30" s="1">
        <v>2</v>
      </c>
      <c r="I30" s="1">
        <v>3</v>
      </c>
      <c r="J30" s="1">
        <v>3</v>
      </c>
      <c r="K30" s="18" t="s">
        <v>11</v>
      </c>
      <c r="L30" s="16">
        <v>10</v>
      </c>
      <c r="M30" s="13"/>
      <c r="U30" s="11" t="s">
        <v>11</v>
      </c>
      <c r="V30" s="5">
        <v>10</v>
      </c>
      <c r="W30" s="5">
        <v>5</v>
      </c>
    </row>
    <row r="31" spans="1:23" ht="15" x14ac:dyDescent="0.25">
      <c r="A31" s="1" t="s">
        <v>7</v>
      </c>
      <c r="B31" s="1" t="s">
        <v>9</v>
      </c>
      <c r="C31" s="1">
        <v>3</v>
      </c>
      <c r="D31" s="1" t="s">
        <v>15</v>
      </c>
      <c r="E31" s="1" t="s">
        <v>17</v>
      </c>
      <c r="F31" s="1" t="s">
        <v>10</v>
      </c>
      <c r="G31" s="1">
        <v>3</v>
      </c>
      <c r="H31" s="1">
        <v>2</v>
      </c>
      <c r="I31" s="1">
        <v>3</v>
      </c>
      <c r="J31" s="1">
        <v>3</v>
      </c>
      <c r="K31" s="18" t="s">
        <v>13</v>
      </c>
      <c r="L31" s="16">
        <v>24</v>
      </c>
      <c r="M31" s="20"/>
      <c r="U31" s="11" t="s">
        <v>13</v>
      </c>
      <c r="V31" s="5">
        <v>24</v>
      </c>
      <c r="W31" s="5">
        <v>4</v>
      </c>
    </row>
    <row r="32" spans="1:23" ht="15" x14ac:dyDescent="0.25">
      <c r="A32" s="1" t="s">
        <v>7</v>
      </c>
      <c r="B32" s="1" t="s">
        <v>9</v>
      </c>
      <c r="C32" s="1">
        <v>2</v>
      </c>
      <c r="D32" s="1" t="s">
        <v>14</v>
      </c>
      <c r="E32" s="1" t="s">
        <v>17</v>
      </c>
      <c r="F32" s="1" t="s">
        <v>10</v>
      </c>
      <c r="G32" s="1">
        <v>3</v>
      </c>
      <c r="H32" s="1">
        <v>3</v>
      </c>
      <c r="I32" s="1">
        <v>3</v>
      </c>
      <c r="J32" s="1">
        <v>5</v>
      </c>
      <c r="K32" s="15" t="s">
        <v>23</v>
      </c>
      <c r="L32" s="16">
        <v>178</v>
      </c>
      <c r="M32" s="20"/>
      <c r="U32" s="4" t="s">
        <v>23</v>
      </c>
      <c r="V32" s="5">
        <v>178</v>
      </c>
      <c r="W32" s="5">
        <v>3.4230769230769229</v>
      </c>
    </row>
    <row r="33" spans="1:23" x14ac:dyDescent="0.2">
      <c r="A33" s="1" t="s">
        <v>7</v>
      </c>
      <c r="B33" s="1" t="s">
        <v>9</v>
      </c>
      <c r="C33" s="1">
        <v>4</v>
      </c>
      <c r="D33" s="1" t="s">
        <v>14</v>
      </c>
      <c r="E33" s="1" t="s">
        <v>19</v>
      </c>
      <c r="F33" s="1" t="s">
        <v>10</v>
      </c>
      <c r="G33" s="1">
        <v>3</v>
      </c>
      <c r="H33" s="1">
        <v>4</v>
      </c>
      <c r="I33" s="1">
        <v>3</v>
      </c>
      <c r="J33" s="1">
        <v>3</v>
      </c>
    </row>
    <row r="34" spans="1:23" x14ac:dyDescent="0.2">
      <c r="A34" s="1" t="s">
        <v>7</v>
      </c>
      <c r="B34" s="1" t="s">
        <v>9</v>
      </c>
      <c r="C34" s="1">
        <v>3</v>
      </c>
      <c r="D34" s="1" t="s">
        <v>14</v>
      </c>
      <c r="E34" s="1" t="s">
        <v>19</v>
      </c>
      <c r="F34" s="1" t="s">
        <v>10</v>
      </c>
      <c r="G34" s="1">
        <v>3</v>
      </c>
      <c r="H34" s="1">
        <v>1</v>
      </c>
      <c r="I34" s="1">
        <v>3</v>
      </c>
      <c r="J34" s="1">
        <v>4</v>
      </c>
    </row>
    <row r="35" spans="1:23" ht="15" x14ac:dyDescent="0.25">
      <c r="A35" s="1" t="s">
        <v>7</v>
      </c>
      <c r="B35" s="1" t="s">
        <v>9</v>
      </c>
      <c r="C35" s="1">
        <v>5</v>
      </c>
      <c r="D35" s="1" t="s">
        <v>14</v>
      </c>
      <c r="E35" s="1" t="s">
        <v>20</v>
      </c>
      <c r="F35" s="1" t="s">
        <v>10</v>
      </c>
      <c r="G35" s="1">
        <v>4</v>
      </c>
      <c r="H35" s="1">
        <v>4</v>
      </c>
      <c r="I35" s="1">
        <v>4</v>
      </c>
      <c r="J35" s="1">
        <v>2</v>
      </c>
      <c r="K35" s="13" t="s">
        <v>22</v>
      </c>
      <c r="L35" s="13" t="s">
        <v>35</v>
      </c>
      <c r="M35" s="14" t="s">
        <v>36</v>
      </c>
      <c r="U35" s="3" t="s">
        <v>22</v>
      </c>
      <c r="V35" t="s">
        <v>49</v>
      </c>
    </row>
    <row r="36" spans="1:23" ht="15" x14ac:dyDescent="0.25">
      <c r="A36" s="1" t="s">
        <v>7</v>
      </c>
      <c r="B36" s="1" t="s">
        <v>9</v>
      </c>
      <c r="C36" s="1">
        <v>4</v>
      </c>
      <c r="D36" s="1" t="s">
        <v>16</v>
      </c>
      <c r="E36" s="1" t="s">
        <v>17</v>
      </c>
      <c r="F36" s="1" t="s">
        <v>10</v>
      </c>
      <c r="G36" s="1">
        <v>2</v>
      </c>
      <c r="H36" s="1">
        <v>1</v>
      </c>
      <c r="I36" s="1">
        <v>2</v>
      </c>
      <c r="J36" s="1">
        <v>4</v>
      </c>
      <c r="K36" s="15" t="s">
        <v>8</v>
      </c>
      <c r="L36" s="16">
        <v>53</v>
      </c>
      <c r="M36" s="21">
        <f>GETPIVOTDATA("Customer Service",$K$35,"Gender","F")/18</f>
        <v>2.9444444444444446</v>
      </c>
      <c r="U36" s="4" t="s">
        <v>8</v>
      </c>
      <c r="V36" s="5">
        <v>0.76143790849673276</v>
      </c>
    </row>
    <row r="37" spans="1:23" ht="15" x14ac:dyDescent="0.25">
      <c r="A37" s="1" t="s">
        <v>7</v>
      </c>
      <c r="B37" s="1" t="s">
        <v>9</v>
      </c>
      <c r="C37" s="1">
        <v>4</v>
      </c>
      <c r="D37" s="1" t="s">
        <v>15</v>
      </c>
      <c r="E37" s="1" t="s">
        <v>17</v>
      </c>
      <c r="F37" s="1" t="s">
        <v>10</v>
      </c>
      <c r="G37" s="1">
        <v>3</v>
      </c>
      <c r="H37" s="1">
        <v>3</v>
      </c>
      <c r="I37" s="1">
        <v>3</v>
      </c>
      <c r="J37" s="1">
        <v>3</v>
      </c>
      <c r="K37" s="18" t="s">
        <v>9</v>
      </c>
      <c r="L37" s="16">
        <v>23</v>
      </c>
      <c r="M37" s="22">
        <f>GETPIVOTDATA("Customer Service",$K$35,"Gender","F","Carrier","AT&amp;T")/8</f>
        <v>2.875</v>
      </c>
      <c r="O37" s="20" t="s">
        <v>37</v>
      </c>
      <c r="P37" s="20"/>
      <c r="Q37" s="20"/>
      <c r="R37" s="20"/>
      <c r="S37" s="20"/>
      <c r="U37" s="4" t="s">
        <v>7</v>
      </c>
      <c r="V37" s="5">
        <v>0.97058823529411686</v>
      </c>
    </row>
    <row r="38" spans="1:23" ht="63" x14ac:dyDescent="0.25">
      <c r="A38" s="1" t="s">
        <v>7</v>
      </c>
      <c r="B38" s="1" t="s">
        <v>9</v>
      </c>
      <c r="C38" s="1">
        <v>1</v>
      </c>
      <c r="D38" s="1" t="s">
        <v>15</v>
      </c>
      <c r="E38" s="1" t="s">
        <v>17</v>
      </c>
      <c r="F38" s="1" t="s">
        <v>10</v>
      </c>
      <c r="G38" s="1">
        <v>3</v>
      </c>
      <c r="H38" s="1">
        <v>4</v>
      </c>
      <c r="I38" s="1">
        <v>3</v>
      </c>
      <c r="J38" s="1">
        <v>4</v>
      </c>
      <c r="K38" s="18" t="s">
        <v>10</v>
      </c>
      <c r="L38" s="16">
        <v>6</v>
      </c>
      <c r="M38" s="22">
        <f>GETPIVOTDATA("Customer Service",$K$35,"Gender","F","Carrier","Other")/2</f>
        <v>3</v>
      </c>
      <c r="O38" s="20" t="s">
        <v>38</v>
      </c>
      <c r="P38" s="20"/>
      <c r="Q38" s="20"/>
      <c r="R38" s="20"/>
      <c r="S38" s="20"/>
      <c r="U38" s="4" t="s">
        <v>23</v>
      </c>
      <c r="V38" s="5">
        <v>0.92609351432880949</v>
      </c>
      <c r="W38" s="25" t="s">
        <v>50</v>
      </c>
    </row>
    <row r="39" spans="1:23" ht="15" x14ac:dyDescent="0.25">
      <c r="A39" s="1" t="s">
        <v>7</v>
      </c>
      <c r="B39" s="1" t="s">
        <v>9</v>
      </c>
      <c r="C39" s="1">
        <v>3</v>
      </c>
      <c r="D39" s="1" t="s">
        <v>16</v>
      </c>
      <c r="E39" s="1" t="s">
        <v>17</v>
      </c>
      <c r="F39" s="1" t="s">
        <v>11</v>
      </c>
      <c r="G39" s="1">
        <v>5</v>
      </c>
      <c r="H39" s="1">
        <v>2</v>
      </c>
      <c r="I39" s="1">
        <v>5</v>
      </c>
      <c r="J39" s="1">
        <v>4</v>
      </c>
      <c r="K39" s="18" t="s">
        <v>11</v>
      </c>
      <c r="L39" s="16">
        <v>8</v>
      </c>
      <c r="M39" s="22">
        <f>GETPIVOTDATA("Customer Service",$K$35,"Gender","F","Carrier","Sprint")/2</f>
        <v>4</v>
      </c>
      <c r="O39" s="20" t="s">
        <v>39</v>
      </c>
      <c r="P39" s="20"/>
      <c r="Q39" s="20"/>
      <c r="R39" s="20"/>
      <c r="S39" s="20"/>
    </row>
    <row r="40" spans="1:23" ht="63" x14ac:dyDescent="0.25">
      <c r="A40" s="1" t="s">
        <v>7</v>
      </c>
      <c r="B40" s="1" t="s">
        <v>10</v>
      </c>
      <c r="C40" s="1">
        <v>5</v>
      </c>
      <c r="D40" s="1" t="s">
        <v>16</v>
      </c>
      <c r="E40" s="1" t="s">
        <v>17</v>
      </c>
      <c r="F40" s="1" t="s">
        <v>11</v>
      </c>
      <c r="G40" s="1">
        <v>5</v>
      </c>
      <c r="H40" s="1">
        <v>3</v>
      </c>
      <c r="I40" s="1">
        <v>5</v>
      </c>
      <c r="J40" s="1">
        <v>4</v>
      </c>
      <c r="K40" s="18" t="s">
        <v>12</v>
      </c>
      <c r="L40" s="16">
        <v>4</v>
      </c>
      <c r="M40" s="22">
        <f>GETPIVOTDATA("Customer Service",$K$35,"Gender","F","Carrier","T-mobile")/1</f>
        <v>4</v>
      </c>
      <c r="O40" s="20" t="s">
        <v>40</v>
      </c>
      <c r="P40" s="20"/>
      <c r="Q40" s="20"/>
      <c r="R40" s="20"/>
      <c r="S40" s="20"/>
      <c r="U40" s="3" t="s">
        <v>22</v>
      </c>
      <c r="V40" t="s">
        <v>49</v>
      </c>
      <c r="W40" s="26" t="s">
        <v>51</v>
      </c>
    </row>
    <row r="41" spans="1:23" ht="15" x14ac:dyDescent="0.25">
      <c r="A41" s="1" t="s">
        <v>7</v>
      </c>
      <c r="B41" s="1" t="s">
        <v>10</v>
      </c>
      <c r="C41" s="1">
        <v>3</v>
      </c>
      <c r="D41" s="1" t="s">
        <v>16</v>
      </c>
      <c r="E41" s="1" t="s">
        <v>19</v>
      </c>
      <c r="F41" s="1" t="s">
        <v>11</v>
      </c>
      <c r="G41" s="1">
        <v>5</v>
      </c>
      <c r="H41" s="1">
        <v>3</v>
      </c>
      <c r="I41" s="1">
        <v>5</v>
      </c>
      <c r="J41" s="1">
        <v>4</v>
      </c>
      <c r="K41" s="18" t="s">
        <v>13</v>
      </c>
      <c r="L41" s="16">
        <v>12</v>
      </c>
      <c r="M41" s="22">
        <f>GETPIVOTDATA("Customer Service",$K$35,"Gender","F","Carrier","Verizon")/5</f>
        <v>2.4</v>
      </c>
      <c r="O41" s="20"/>
      <c r="P41" s="20"/>
      <c r="Q41" s="20"/>
      <c r="R41" s="20"/>
      <c r="S41" s="20"/>
      <c r="U41" s="4" t="s">
        <v>9</v>
      </c>
      <c r="V41" s="5">
        <v>0.98615384615384638</v>
      </c>
    </row>
    <row r="42" spans="1:23" ht="15" x14ac:dyDescent="0.25">
      <c r="A42" s="1" t="s">
        <v>7</v>
      </c>
      <c r="B42" s="1" t="s">
        <v>10</v>
      </c>
      <c r="C42" s="1">
        <v>4</v>
      </c>
      <c r="D42" s="1" t="s">
        <v>16</v>
      </c>
      <c r="E42" s="1" t="s">
        <v>19</v>
      </c>
      <c r="F42" s="1" t="s">
        <v>11</v>
      </c>
      <c r="G42" s="1">
        <v>5</v>
      </c>
      <c r="H42" s="1">
        <v>3</v>
      </c>
      <c r="I42" s="1">
        <v>5</v>
      </c>
      <c r="J42" s="1">
        <v>3</v>
      </c>
      <c r="K42" s="15" t="s">
        <v>7</v>
      </c>
      <c r="L42" s="16">
        <v>115</v>
      </c>
      <c r="M42" s="23">
        <f>GETPIVOTDATA("Customer Service",$K$35,"Gender","M")/34</f>
        <v>3.3823529411764706</v>
      </c>
      <c r="O42" s="20" t="s">
        <v>41</v>
      </c>
      <c r="P42" s="20"/>
      <c r="Q42" s="20"/>
      <c r="R42" s="20"/>
      <c r="S42" s="20"/>
      <c r="U42" s="4" t="s">
        <v>10</v>
      </c>
      <c r="V42" s="5">
        <v>0.77777777777777857</v>
      </c>
    </row>
    <row r="43" spans="1:23" ht="15" x14ac:dyDescent="0.25">
      <c r="A43" s="1" t="s">
        <v>7</v>
      </c>
      <c r="B43" s="1" t="s">
        <v>10</v>
      </c>
      <c r="C43" s="1">
        <v>2</v>
      </c>
      <c r="D43" s="1" t="s">
        <v>15</v>
      </c>
      <c r="E43" s="1" t="s">
        <v>17</v>
      </c>
      <c r="F43" s="1" t="s">
        <v>11</v>
      </c>
      <c r="G43" s="1">
        <v>4</v>
      </c>
      <c r="H43" s="1">
        <v>3</v>
      </c>
      <c r="I43" s="1">
        <v>4</v>
      </c>
      <c r="J43" s="1">
        <v>4</v>
      </c>
      <c r="K43" s="18" t="s">
        <v>9</v>
      </c>
      <c r="L43" s="16">
        <v>58</v>
      </c>
      <c r="M43" s="22">
        <f>GETPIVOTDATA("Customer Service",$K$35,"Gender","M","Carrier","AT&amp;T")/18</f>
        <v>3.2222222222222223</v>
      </c>
      <c r="O43" s="20" t="s">
        <v>42</v>
      </c>
      <c r="P43" s="20"/>
      <c r="Q43" s="20"/>
      <c r="R43" s="20"/>
      <c r="S43" s="20"/>
      <c r="U43" s="4" t="s">
        <v>11</v>
      </c>
      <c r="V43" s="5">
        <v>0.19999999999999929</v>
      </c>
    </row>
    <row r="44" spans="1:23" ht="15" x14ac:dyDescent="0.25">
      <c r="A44" s="1" t="s">
        <v>7</v>
      </c>
      <c r="B44" s="1" t="s">
        <v>10</v>
      </c>
      <c r="C44" s="1">
        <v>4</v>
      </c>
      <c r="D44" s="1" t="s">
        <v>14</v>
      </c>
      <c r="E44" s="1" t="s">
        <v>20</v>
      </c>
      <c r="F44" s="1" t="s">
        <v>12</v>
      </c>
      <c r="G44" s="1">
        <v>4</v>
      </c>
      <c r="H44" s="1">
        <v>3</v>
      </c>
      <c r="I44" s="1">
        <v>4</v>
      </c>
      <c r="J44" s="1">
        <v>4</v>
      </c>
      <c r="K44" s="18" t="s">
        <v>10</v>
      </c>
      <c r="L44" s="16">
        <v>25</v>
      </c>
      <c r="M44" s="22">
        <f>GETPIVOTDATA("Customer Service",$K$35,"Gender","M","Carrier","Other")/7</f>
        <v>3.5714285714285716</v>
      </c>
      <c r="O44" s="20" t="s">
        <v>43</v>
      </c>
      <c r="P44" s="20"/>
      <c r="Q44" s="20"/>
      <c r="R44" s="20"/>
      <c r="S44" s="20"/>
      <c r="U44" s="4" t="s">
        <v>12</v>
      </c>
      <c r="V44" s="5">
        <v>0.5</v>
      </c>
    </row>
    <row r="45" spans="1:23" ht="15" x14ac:dyDescent="0.25">
      <c r="A45" s="1" t="s">
        <v>7</v>
      </c>
      <c r="B45" s="1" t="s">
        <v>10</v>
      </c>
      <c r="C45" s="1">
        <v>3</v>
      </c>
      <c r="D45" s="1" t="s">
        <v>14</v>
      </c>
      <c r="E45" s="1" t="s">
        <v>17</v>
      </c>
      <c r="F45" s="1" t="s">
        <v>12</v>
      </c>
      <c r="G45" s="1">
        <v>4</v>
      </c>
      <c r="H45" s="1">
        <v>3</v>
      </c>
      <c r="I45" s="1">
        <v>4</v>
      </c>
      <c r="J45" s="1">
        <v>3</v>
      </c>
      <c r="K45" s="18" t="s">
        <v>11</v>
      </c>
      <c r="L45" s="16">
        <v>11</v>
      </c>
      <c r="M45" s="22">
        <f>GETPIVOTDATA("Customer Service",$K$35,"Gender","M","Carrier","Sprint")/3</f>
        <v>3.6666666666666665</v>
      </c>
      <c r="U45" s="4" t="s">
        <v>13</v>
      </c>
      <c r="V45" s="5">
        <v>1.3333333333333333</v>
      </c>
    </row>
    <row r="46" spans="1:23" ht="15" x14ac:dyDescent="0.25">
      <c r="A46" s="1" t="s">
        <v>7</v>
      </c>
      <c r="B46" s="1" t="s">
        <v>10</v>
      </c>
      <c r="C46" s="1">
        <v>4</v>
      </c>
      <c r="D46" s="1" t="s">
        <v>15</v>
      </c>
      <c r="E46" s="1" t="s">
        <v>19</v>
      </c>
      <c r="F46" s="1" t="s">
        <v>13</v>
      </c>
      <c r="G46" s="1">
        <v>4</v>
      </c>
      <c r="H46" s="1">
        <v>3</v>
      </c>
      <c r="I46" s="1">
        <v>4</v>
      </c>
      <c r="J46" s="1">
        <v>3</v>
      </c>
      <c r="K46" s="18" t="s">
        <v>12</v>
      </c>
      <c r="L46" s="16">
        <v>3</v>
      </c>
      <c r="M46" s="22">
        <f>GETPIVOTDATA("Customer Service",$K$35,"Gender","M","Carrier","T-mobile")/1</f>
        <v>3</v>
      </c>
      <c r="U46" s="4" t="s">
        <v>23</v>
      </c>
      <c r="V46" s="5">
        <v>0.92609351432880949</v>
      </c>
    </row>
    <row r="47" spans="1:23" ht="15" x14ac:dyDescent="0.25">
      <c r="A47" s="1" t="s">
        <v>7</v>
      </c>
      <c r="B47" s="1" t="s">
        <v>11</v>
      </c>
      <c r="C47" s="1">
        <v>4</v>
      </c>
      <c r="D47" s="1" t="s">
        <v>15</v>
      </c>
      <c r="E47" s="1" t="s">
        <v>19</v>
      </c>
      <c r="F47" s="1" t="s">
        <v>13</v>
      </c>
      <c r="G47" s="1">
        <v>3</v>
      </c>
      <c r="H47" s="1">
        <v>4</v>
      </c>
      <c r="I47" s="1">
        <v>3</v>
      </c>
      <c r="J47" s="1">
        <v>1</v>
      </c>
      <c r="K47" s="18" t="s">
        <v>13</v>
      </c>
      <c r="L47" s="16">
        <v>18</v>
      </c>
      <c r="M47" s="22">
        <f>GETPIVOTDATA("Customer Service",$K$35,"Gender","M","Carrier","Verizon")/5</f>
        <v>3.6</v>
      </c>
    </row>
    <row r="48" spans="1:23" ht="15" x14ac:dyDescent="0.25">
      <c r="A48" s="1" t="s">
        <v>7</v>
      </c>
      <c r="B48" s="1" t="s">
        <v>11</v>
      </c>
      <c r="C48" s="1">
        <v>3</v>
      </c>
      <c r="D48" s="1" t="s">
        <v>16</v>
      </c>
      <c r="E48" s="1" t="s">
        <v>19</v>
      </c>
      <c r="F48" s="1" t="s">
        <v>13</v>
      </c>
      <c r="G48" s="1">
        <v>3</v>
      </c>
      <c r="H48" s="1">
        <v>4</v>
      </c>
      <c r="I48" s="1">
        <v>3</v>
      </c>
      <c r="J48" s="1">
        <v>2</v>
      </c>
      <c r="K48" s="15" t="s">
        <v>23</v>
      </c>
      <c r="L48" s="16">
        <v>168</v>
      </c>
      <c r="M48" s="22">
        <f>GETPIVOTDATA("Customer Service",$K$35)/52</f>
        <v>3.2307692307692308</v>
      </c>
    </row>
    <row r="49" spans="1:19" ht="15" x14ac:dyDescent="0.25">
      <c r="A49" s="1" t="s">
        <v>7</v>
      </c>
      <c r="B49" s="1" t="s">
        <v>11</v>
      </c>
      <c r="C49" s="1">
        <v>4</v>
      </c>
      <c r="D49" s="1" t="s">
        <v>16</v>
      </c>
      <c r="E49" s="1" t="s">
        <v>17</v>
      </c>
      <c r="F49" s="1" t="s">
        <v>13</v>
      </c>
      <c r="G49" s="1">
        <v>3</v>
      </c>
      <c r="H49" s="1">
        <v>3</v>
      </c>
      <c r="I49" s="1">
        <v>3</v>
      </c>
      <c r="J49" s="1">
        <v>3</v>
      </c>
      <c r="K49" s="18" t="s">
        <v>44</v>
      </c>
      <c r="L49" s="13"/>
      <c r="M49" s="13"/>
    </row>
    <row r="50" spans="1:19" ht="15" x14ac:dyDescent="0.25">
      <c r="A50" s="1" t="s">
        <v>7</v>
      </c>
      <c r="B50" s="1" t="s">
        <v>12</v>
      </c>
      <c r="C50" s="1">
        <v>3</v>
      </c>
      <c r="D50" s="1" t="s">
        <v>16</v>
      </c>
      <c r="E50" s="1" t="s">
        <v>19</v>
      </c>
      <c r="F50" s="1" t="s">
        <v>13</v>
      </c>
      <c r="G50" s="1">
        <v>5</v>
      </c>
      <c r="H50" s="1">
        <v>4</v>
      </c>
      <c r="I50" s="1">
        <v>5</v>
      </c>
      <c r="J50" s="1">
        <v>3</v>
      </c>
      <c r="K50" s="18" t="s">
        <v>9</v>
      </c>
      <c r="L50" s="13">
        <f>GETPIVOTDATA("Customer Service",$K$35,"Gender","F","Carrier","AT&amp;T")+GETPIVOTDATA("Customer Service",$K$35,"Gender","M","Carrier","AT&amp;T")</f>
        <v>81</v>
      </c>
      <c r="M50" s="22">
        <f>L50/26</f>
        <v>3.1153846153846154</v>
      </c>
    </row>
    <row r="51" spans="1:19" ht="15" x14ac:dyDescent="0.25">
      <c r="A51" s="1" t="s">
        <v>7</v>
      </c>
      <c r="B51" s="1" t="s">
        <v>13</v>
      </c>
      <c r="C51" s="1">
        <v>4</v>
      </c>
      <c r="D51" s="1" t="s">
        <v>14</v>
      </c>
      <c r="E51" s="1" t="s">
        <v>20</v>
      </c>
      <c r="F51" s="1" t="s">
        <v>13</v>
      </c>
      <c r="G51" s="1">
        <v>3</v>
      </c>
      <c r="H51" s="1">
        <v>3</v>
      </c>
      <c r="I51" s="1">
        <v>3</v>
      </c>
      <c r="J51" s="1">
        <v>4</v>
      </c>
      <c r="K51" s="18" t="s">
        <v>10</v>
      </c>
      <c r="L51" s="13">
        <f>GETPIVOTDATA("Customer Service",$K$35,"Gender","F","Carrier","Other")+GETPIVOTDATA("Customer Service",$K$35,"Gender","M","Carrier","Other")</f>
        <v>31</v>
      </c>
      <c r="M51" s="22">
        <f>L51/9</f>
        <v>3.4444444444444446</v>
      </c>
      <c r="O51" s="9" t="s">
        <v>45</v>
      </c>
      <c r="P51" s="9"/>
      <c r="Q51" s="9"/>
      <c r="R51" s="9"/>
      <c r="S51" s="9"/>
    </row>
    <row r="52" spans="1:19" ht="15" x14ac:dyDescent="0.25">
      <c r="A52" s="1" t="s">
        <v>7</v>
      </c>
      <c r="B52" s="1" t="s">
        <v>13</v>
      </c>
      <c r="C52" s="1">
        <v>3</v>
      </c>
      <c r="D52" s="1" t="s">
        <v>16</v>
      </c>
      <c r="E52" s="1" t="s">
        <v>17</v>
      </c>
      <c r="F52" s="1" t="s">
        <v>13</v>
      </c>
      <c r="G52" s="1">
        <v>3</v>
      </c>
      <c r="H52" s="1">
        <v>4</v>
      </c>
      <c r="I52" s="1">
        <v>3</v>
      </c>
      <c r="J52" s="1">
        <v>3</v>
      </c>
      <c r="K52" s="18" t="s">
        <v>11</v>
      </c>
      <c r="L52" s="13">
        <f>GETPIVOTDATA("Customer Service",$K$35,"Gender","F","Carrier","Sprint")+GETPIVOTDATA("Customer Service",$K$35,"Gender","M","Carrier","Sprint")</f>
        <v>19</v>
      </c>
      <c r="M52" s="22">
        <f>L52/5</f>
        <v>3.8</v>
      </c>
      <c r="O52" s="9" t="s">
        <v>46</v>
      </c>
      <c r="P52" s="9"/>
      <c r="Q52" s="9"/>
      <c r="R52" s="9"/>
      <c r="S52" s="9"/>
    </row>
    <row r="53" spans="1:19" ht="15" x14ac:dyDescent="0.25">
      <c r="A53" s="1" t="s">
        <v>7</v>
      </c>
      <c r="B53" s="1" t="s">
        <v>13</v>
      </c>
      <c r="C53" s="1">
        <v>5</v>
      </c>
      <c r="D53" s="1" t="s">
        <v>16</v>
      </c>
      <c r="E53" s="1" t="s">
        <v>19</v>
      </c>
      <c r="F53" s="1" t="s">
        <v>13</v>
      </c>
      <c r="G53" s="1">
        <v>5</v>
      </c>
      <c r="H53" s="1">
        <v>5</v>
      </c>
      <c r="I53" s="1">
        <v>5</v>
      </c>
      <c r="J53" s="1">
        <v>5</v>
      </c>
      <c r="K53" s="18" t="s">
        <v>12</v>
      </c>
      <c r="L53" s="20">
        <f>GETPIVOTDATA("Customer Service",$K$35,"Gender","F","Carrier","T-mobile")+GETPIVOTDATA("Customer Service",$K$35,"Gender","M","Carrier","T-mobile")</f>
        <v>7</v>
      </c>
      <c r="M53" s="24">
        <f>L53/2</f>
        <v>3.5</v>
      </c>
      <c r="O53" s="9" t="s">
        <v>47</v>
      </c>
      <c r="P53" s="9"/>
      <c r="Q53" s="9"/>
      <c r="R53" s="9"/>
      <c r="S53" s="9"/>
    </row>
    <row r="54" spans="1:19" ht="15" x14ac:dyDescent="0.25">
      <c r="A54" s="1" t="s">
        <v>7</v>
      </c>
      <c r="B54" s="1" t="s">
        <v>13</v>
      </c>
      <c r="C54" s="1">
        <v>4</v>
      </c>
      <c r="D54" s="1" t="s">
        <v>14</v>
      </c>
      <c r="E54" s="1" t="s">
        <v>17</v>
      </c>
      <c r="F54" s="1" t="s">
        <v>13</v>
      </c>
      <c r="G54" s="1">
        <v>2</v>
      </c>
      <c r="H54" s="1">
        <v>4</v>
      </c>
      <c r="I54" s="1">
        <v>2</v>
      </c>
      <c r="J54" s="1">
        <v>4</v>
      </c>
      <c r="K54" s="18" t="s">
        <v>13</v>
      </c>
      <c r="L54" s="20">
        <f>GETPIVOTDATA("Customer Service",$K$35,"Gender","F","Carrier","Verizon")+GETPIVOTDATA("Customer Service",$K$35,"Gender","M","Carrier","Verizon")</f>
        <v>30</v>
      </c>
      <c r="M54" s="24">
        <f>L54/10</f>
        <v>3</v>
      </c>
    </row>
    <row r="55" spans="1:19" ht="15" x14ac:dyDescent="0.25">
      <c r="A55" s="1" t="s">
        <v>7</v>
      </c>
      <c r="B55" s="1" t="s">
        <v>13</v>
      </c>
      <c r="C55" s="1">
        <v>2</v>
      </c>
      <c r="D55" s="1" t="s">
        <v>16</v>
      </c>
      <c r="E55" s="1" t="s">
        <v>19</v>
      </c>
      <c r="F55" s="1" t="s">
        <v>13</v>
      </c>
      <c r="G55" s="1">
        <v>4</v>
      </c>
      <c r="H55" s="1">
        <v>4</v>
      </c>
      <c r="I55" s="1">
        <v>4</v>
      </c>
      <c r="J55" s="1">
        <v>2</v>
      </c>
      <c r="K55" s="12"/>
    </row>
  </sheetData>
  <sortState ref="A4:H55">
    <sortCondition ref="B4:B55"/>
  </sortState>
  <pageMargins left="0.7" right="0.7" top="0.75" bottom="0.75" header="0.3" footer="0.3"/>
  <tableParts count="2">
    <tablePart r:id="rId7"/>
    <tablePart r:id="rId8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2-35</vt:lpstr>
    </vt:vector>
  </TitlesOfParts>
  <Company>College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ANSR</cp:lastModifiedBy>
  <dcterms:created xsi:type="dcterms:W3CDTF">2010-10-06T19:39:37Z</dcterms:created>
  <dcterms:modified xsi:type="dcterms:W3CDTF">2012-06-22T06:55:38Z</dcterms:modified>
</cp:coreProperties>
</file>