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rk\Documents\Vanderbeck 17e Excel\Instructor\"/>
    </mc:Choice>
  </mc:AlternateContent>
  <bookViews>
    <workbookView xWindow="360" yWindow="75" windowWidth="11340" windowHeight="6795"/>
  </bookViews>
  <sheets>
    <sheet name="E2-2" sheetId="1" r:id="rId1"/>
    <sheet name="E2-7" sheetId="2" r:id="rId2"/>
    <sheet name="P2-1" sheetId="3" r:id="rId3"/>
    <sheet name="P2-3" sheetId="8" r:id="rId4"/>
    <sheet name="P2-5" sheetId="7" r:id="rId5"/>
    <sheet name="P2-6" sheetId="6" r:id="rId6"/>
  </sheets>
  <definedNames>
    <definedName name="_xlnm.Print_Titles" localSheetId="4">'P2-5'!$1:$4</definedName>
    <definedName name="_xlnm.Print_Titles" localSheetId="5">'P2-6'!$1:$6</definedName>
  </definedNames>
  <calcPr calcId="152511" fullPrecision="0"/>
</workbook>
</file>

<file path=xl/calcChain.xml><?xml version="1.0" encoding="utf-8"?>
<calcChain xmlns="http://schemas.openxmlformats.org/spreadsheetml/2006/main">
  <c r="C9" i="8" l="1"/>
  <c r="D9" i="8" s="1"/>
  <c r="C12" i="8"/>
  <c r="C10" i="8"/>
  <c r="C11" i="8"/>
  <c r="D11" i="8" s="1"/>
  <c r="C13" i="8"/>
  <c r="C14" i="8"/>
  <c r="M60" i="6"/>
  <c r="M37" i="6"/>
  <c r="F61" i="7"/>
  <c r="K61" i="7"/>
  <c r="F63" i="7"/>
  <c r="K63" i="7"/>
  <c r="M58" i="7"/>
  <c r="M35" i="7"/>
  <c r="D22" i="3"/>
  <c r="H28" i="3" s="1"/>
  <c r="D14" i="1"/>
  <c r="K61" i="6"/>
  <c r="K62" i="6" s="1"/>
  <c r="E63" i="6"/>
  <c r="F63" i="6" s="1"/>
  <c r="K11" i="2"/>
  <c r="H12" i="2"/>
  <c r="I12" i="2"/>
  <c r="I13" i="2" s="1"/>
  <c r="I15" i="2" s="1"/>
  <c r="I17" i="2" s="1"/>
  <c r="I19" i="2" s="1"/>
  <c r="I21" i="2" s="1"/>
  <c r="I24" i="2" s="1"/>
  <c r="F27" i="2" s="1"/>
  <c r="E13" i="2"/>
  <c r="J13" i="2"/>
  <c r="J15" i="2" s="1"/>
  <c r="I14" i="2"/>
  <c r="I16" i="2" s="1"/>
  <c r="I18" i="2" s="1"/>
  <c r="I20" i="2" s="1"/>
  <c r="I22" i="2" s="1"/>
  <c r="I25" i="2" s="1"/>
  <c r="I27" i="2" s="1"/>
  <c r="J14" i="2"/>
  <c r="J16" i="2" s="1"/>
  <c r="J18" i="2" s="1"/>
  <c r="H15" i="2"/>
  <c r="H17" i="2"/>
  <c r="H19" i="2"/>
  <c r="E21" i="2"/>
  <c r="J22" i="2"/>
  <c r="I23" i="2"/>
  <c r="J23" i="2"/>
  <c r="J26" i="2" s="1"/>
  <c r="J28" i="2" s="1"/>
  <c r="E24" i="2"/>
  <c r="J25" i="2"/>
  <c r="J27" i="2" s="1"/>
  <c r="I26" i="2"/>
  <c r="I28" i="2" s="1"/>
  <c r="H28" i="2"/>
  <c r="E44" i="6"/>
  <c r="E65" i="6" s="1"/>
  <c r="F65" i="6" s="1"/>
  <c r="E66" i="6"/>
  <c r="F66" i="6" s="1"/>
  <c r="K65" i="6"/>
  <c r="K66" i="6" s="1"/>
  <c r="K67" i="6" s="1"/>
  <c r="L48" i="6"/>
  <c r="I49" i="6" s="1"/>
  <c r="J49" i="6" s="1"/>
  <c r="L38" i="6"/>
  <c r="L39" i="6"/>
  <c r="L40" i="6" s="1"/>
  <c r="L41" i="6"/>
  <c r="L43" i="6"/>
  <c r="L45" i="6" s="1"/>
  <c r="L47" i="6" s="1"/>
  <c r="L50" i="6" s="1"/>
  <c r="K43" i="6"/>
  <c r="K45" i="6" s="1"/>
  <c r="L22" i="6"/>
  <c r="L24" i="6" s="1"/>
  <c r="L25" i="6"/>
  <c r="L27" i="6" s="1"/>
  <c r="K22" i="6"/>
  <c r="K24" i="6" s="1"/>
  <c r="K26" i="6" s="1"/>
  <c r="L15" i="6"/>
  <c r="L16" i="6"/>
  <c r="L17" i="6" s="1"/>
  <c r="I16" i="6"/>
  <c r="J16" i="6" s="1"/>
  <c r="I15" i="6"/>
  <c r="J15" i="6" s="1"/>
  <c r="J62" i="6"/>
  <c r="J61" i="6"/>
  <c r="L61" i="6"/>
  <c r="L51" i="6"/>
  <c r="K51" i="6"/>
  <c r="F46" i="6"/>
  <c r="I42" i="6"/>
  <c r="J42" i="6" s="1"/>
  <c r="F40" i="6"/>
  <c r="K38" i="6"/>
  <c r="J38" i="6"/>
  <c r="F23" i="6"/>
  <c r="K19" i="6"/>
  <c r="K21" i="6" s="1"/>
  <c r="L18" i="6"/>
  <c r="L20" i="6" s="1"/>
  <c r="F21" i="6"/>
  <c r="F17" i="6"/>
  <c r="K15" i="6"/>
  <c r="K16" i="6" s="1"/>
  <c r="M16" i="6" s="1"/>
  <c r="M14" i="6"/>
  <c r="F59" i="7"/>
  <c r="M49" i="7"/>
  <c r="M46" i="7"/>
  <c r="M43" i="7"/>
  <c r="M41" i="7"/>
  <c r="M39" i="7"/>
  <c r="M37" i="7"/>
  <c r="J48" i="7"/>
  <c r="J42" i="7"/>
  <c r="J39" i="7"/>
  <c r="F44" i="7"/>
  <c r="F40" i="7"/>
  <c r="F36" i="7"/>
  <c r="M25" i="7"/>
  <c r="M23" i="7"/>
  <c r="M21" i="7"/>
  <c r="M19" i="7"/>
  <c r="M17" i="7"/>
  <c r="M16" i="7"/>
  <c r="M14" i="7"/>
  <c r="J24" i="7"/>
  <c r="J21" i="7"/>
  <c r="J17" i="7"/>
  <c r="F22" i="7"/>
  <c r="F18" i="7"/>
  <c r="F15" i="7"/>
  <c r="D14" i="8"/>
  <c r="E14" i="8"/>
  <c r="F14" i="8" s="1"/>
  <c r="D13" i="8"/>
  <c r="G13" i="8" s="1"/>
  <c r="E13" i="8"/>
  <c r="F13" i="8" s="1"/>
  <c r="D12" i="8"/>
  <c r="E12" i="8"/>
  <c r="F12" i="8" s="1"/>
  <c r="E11" i="8"/>
  <c r="F11" i="8" s="1"/>
  <c r="D10" i="8"/>
  <c r="E10" i="8"/>
  <c r="F10" i="8" s="1"/>
  <c r="E9" i="8"/>
  <c r="F9" i="8" s="1"/>
  <c r="H27" i="3"/>
  <c r="H29" i="3" s="1"/>
  <c r="F13" i="3"/>
  <c r="G19" i="1"/>
  <c r="G24" i="1"/>
  <c r="G26" i="1" s="1"/>
  <c r="G25" i="1"/>
  <c r="K39" i="6"/>
  <c r="M38" i="6"/>
  <c r="J39" i="6"/>
  <c r="K12" i="2"/>
  <c r="K63" i="6" l="1"/>
  <c r="M62" i="6"/>
  <c r="M63" i="6" s="1"/>
  <c r="M59" i="7"/>
  <c r="M61" i="6"/>
  <c r="K28" i="2"/>
  <c r="F33" i="2" s="1"/>
  <c r="G11" i="8"/>
  <c r="G12" i="8"/>
  <c r="G14" i="8"/>
  <c r="M18" i="6"/>
  <c r="I19" i="6"/>
  <c r="J19" i="6" s="1"/>
  <c r="L19" i="6"/>
  <c r="L26" i="6"/>
  <c r="M27" i="6" s="1"/>
  <c r="I27" i="6"/>
  <c r="M41" i="6"/>
  <c r="L42" i="6"/>
  <c r="G9" i="8"/>
  <c r="L63" i="6"/>
  <c r="I64" i="6" s="1"/>
  <c r="J64" i="6" s="1"/>
  <c r="M64" i="6" s="1"/>
  <c r="G10" i="8"/>
  <c r="J17" i="2"/>
  <c r="K16" i="2"/>
  <c r="L59" i="7"/>
  <c r="I60" i="7" s="1"/>
  <c r="M39" i="6"/>
  <c r="M15" i="6"/>
  <c r="F44" i="6"/>
  <c r="K14" i="2"/>
  <c r="H32" i="3"/>
  <c r="H34" i="3" s="1"/>
  <c r="H35" i="3" s="1"/>
  <c r="M65" i="6" l="1"/>
  <c r="L64" i="6"/>
  <c r="M43" i="6"/>
  <c r="L44" i="6"/>
  <c r="L21" i="6"/>
  <c r="M20" i="6"/>
  <c r="J60" i="7"/>
  <c r="M60" i="7" s="1"/>
  <c r="M61" i="7" s="1"/>
  <c r="L61" i="7" s="1"/>
  <c r="I62" i="7" s="1"/>
  <c r="L60" i="7"/>
  <c r="K18" i="2"/>
  <c r="J19" i="2"/>
  <c r="M45" i="6" l="1"/>
  <c r="L46" i="6"/>
  <c r="K20" i="2"/>
  <c r="J21" i="2"/>
  <c r="L62" i="7"/>
  <c r="M62" i="7" s="1"/>
  <c r="M63" i="7" s="1"/>
  <c r="L63" i="7" s="1"/>
  <c r="I64" i="7" s="1"/>
  <c r="J62" i="7"/>
  <c r="L23" i="6"/>
  <c r="M22" i="6"/>
  <c r="L65" i="6"/>
  <c r="M66" i="6"/>
  <c r="J24" i="2" l="1"/>
  <c r="K23" i="2"/>
  <c r="M25" i="6"/>
  <c r="I26" i="6"/>
  <c r="J27" i="6" s="1"/>
  <c r="L66" i="6"/>
  <c r="I67" i="6" s="1"/>
  <c r="J67" i="6" s="1"/>
  <c r="M67" i="6"/>
  <c r="L67" i="6" s="1"/>
  <c r="M48" i="6"/>
  <c r="L49" i="6"/>
  <c r="M51" i="6" s="1"/>
  <c r="L64" i="7"/>
  <c r="M64" i="7" s="1"/>
  <c r="J64" i="7"/>
  <c r="K26" i="2" l="1"/>
  <c r="G27" i="2"/>
  <c r="H27" i="2" s="1"/>
  <c r="F32" i="2" s="1"/>
</calcChain>
</file>

<file path=xl/comments1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D14" authorId="0" shapeId="0">
      <text>
        <r>
          <rPr>
            <sz val="8"/>
            <color indexed="81"/>
            <rFont val="Tahoma"/>
          </rPr>
          <t xml:space="preserve">Hint: Use the formula bar starting with =, then select Math &amp; Trig from </t>
        </r>
        <r>
          <rPr>
            <b/>
            <i/>
            <sz val="8"/>
            <color indexed="81"/>
            <rFont val="Tahoma"/>
            <family val="2"/>
          </rPr>
          <t>fx</t>
        </r>
        <r>
          <rPr>
            <sz val="8"/>
            <color indexed="81"/>
            <rFont val="Tahoma"/>
          </rPr>
          <t>, SQRT
Remember the sequence of operations.  Be sure to include () in the correct places.</t>
        </r>
      </text>
    </comment>
    <comment ref="G19" authorId="0" shapeId="0">
      <text>
        <r>
          <rPr>
            <sz val="8"/>
            <color indexed="81"/>
            <rFont val="Tahoma"/>
          </rPr>
          <t xml:space="preserve">Hint: use a formula to solve this equation.
Remember:
Divide = / and Multiple = *
</t>
        </r>
      </text>
    </comment>
  </commentList>
</comments>
</file>

<file path=xl/comments2.xml><?xml version="1.0" encoding="utf-8"?>
<comments xmlns="http://schemas.openxmlformats.org/spreadsheetml/2006/main">
  <authors>
    <author>SRL</author>
    <author>Nagaraj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K14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H15" authorId="0" shapeId="0">
      <text>
        <r>
          <rPr>
            <sz val="8"/>
            <color indexed="81"/>
            <rFont val="Tahoma"/>
          </rPr>
          <t xml:space="preserve">Remember: FIFO first eliminates the oldest inventory at the oldest cost!  Be sure to keep track of the layers.
</t>
        </r>
      </text>
    </comment>
    <comment ref="K16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K18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H19" authorId="1" shapeId="0">
      <text>
        <r>
          <rPr>
            <sz val="8"/>
            <color indexed="81"/>
            <rFont val="Tahoma"/>
            <family val="2"/>
          </rPr>
          <t>Enter the value with a minus sign.</t>
        </r>
      </text>
    </comment>
    <comment ref="K20" authorId="1" shapeId="0">
      <text>
        <r>
          <rPr>
            <sz val="8"/>
            <color indexed="81"/>
            <rFont val="Tahoma"/>
          </rPr>
          <t xml:space="preserve">Enter your total here
</t>
        </r>
      </text>
    </comment>
    <comment ref="K23" authorId="1" shapeId="0">
      <text>
        <r>
          <rPr>
            <sz val="8"/>
            <color indexed="81"/>
            <rFont val="Tahoma"/>
          </rPr>
          <t xml:space="preserve">Enter your total here
</t>
        </r>
      </text>
    </comment>
    <comment ref="E24" authorId="1" shapeId="0">
      <text>
        <r>
          <rPr>
            <sz val="8"/>
            <color indexed="81"/>
            <rFont val="Tahoma"/>
            <family val="2"/>
          </rPr>
          <t>Enter the value with a minus sign.</t>
        </r>
      </text>
    </comment>
    <comment ref="K26" authorId="1" shapeId="0">
      <text>
        <r>
          <rPr>
            <sz val="8"/>
            <color indexed="81"/>
            <rFont val="Tahoma"/>
            <family val="2"/>
          </rPr>
          <t>Enter your total here</t>
        </r>
        <r>
          <rPr>
            <sz val="8"/>
            <color indexed="81"/>
            <rFont val="Tahoma"/>
          </rPr>
          <t xml:space="preserve">
</t>
        </r>
      </text>
    </comment>
    <comment ref="K28" authorId="1" shapeId="0">
      <text>
        <r>
          <rPr>
            <sz val="8"/>
            <color indexed="81"/>
            <rFont val="Tahoma"/>
          </rPr>
          <t xml:space="preserve">Enter your total here
</t>
        </r>
      </text>
    </comment>
    <comment ref="F32" authorId="0" shapeId="0">
      <text>
        <r>
          <rPr>
            <sz val="8"/>
            <color indexed="81"/>
            <rFont val="Tahoma"/>
          </rPr>
          <t xml:space="preserve">This is the sum of all amounts issued during the period.
</t>
        </r>
      </text>
    </comment>
  </commentList>
</comments>
</file>

<file path=xl/comments3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D22" authorId="0" shapeId="0">
      <text>
        <r>
          <rPr>
            <sz val="8"/>
            <color indexed="81"/>
            <rFont val="Tahoma"/>
          </rPr>
          <t>Hint: Use the formula bar starting with =, then select Math &amp; Trig, SQRT
Remember the sequence of operations.  Be sure to include ( ) in the correct places.</t>
        </r>
      </text>
    </comment>
    <comment ref="C25" authorId="0" shapeId="0">
      <text>
        <r>
          <rPr>
            <sz val="8"/>
            <color indexed="81"/>
            <rFont val="Tahoma"/>
          </rPr>
          <t xml:space="preserve">Note: When there is safety stock, the carrying cost does not equal the order cost at EOQ.
</t>
        </r>
      </text>
    </comment>
  </commentList>
</comments>
</file>

<file path=xl/comments4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C8" authorId="0" shapeId="0">
      <text>
        <r>
          <rPr>
            <sz val="8"/>
            <color indexed="81"/>
            <rFont val="Tahoma"/>
          </rPr>
          <t>Remember: Number of orders = annual material needs/order size.
Be sure to round your answers to the nearest whole number.</t>
        </r>
      </text>
    </comment>
    <comment ref="D8" authorId="0" shapeId="0">
      <text>
        <r>
          <rPr>
            <sz val="8"/>
            <color indexed="81"/>
            <rFont val="Tahoma"/>
          </rPr>
          <t xml:space="preserve">Remember:
Number of orders x cost of placing order = Total order cost
</t>
        </r>
      </text>
    </comment>
    <comment ref="E8" authorId="0" shapeId="0">
      <text>
        <r>
          <rPr>
            <sz val="8"/>
            <color indexed="81"/>
            <rFont val="Tahoma"/>
          </rPr>
          <t xml:space="preserve">Remember:
Ave. Inventory = order size/2
</t>
        </r>
      </text>
    </comment>
    <comment ref="F8" authorId="0" shapeId="0">
      <text>
        <r>
          <rPr>
            <sz val="8"/>
            <color indexed="81"/>
            <rFont val="Tahoma"/>
          </rPr>
          <t xml:space="preserve">Remember:
Total carrying cost = Ave. Inv. X carrying cost per unit
</t>
        </r>
      </text>
    </comment>
  </commentList>
</comments>
</file>

<file path=xl/comments5.xml><?xml version="1.0" encoding="utf-8"?>
<comments xmlns="http://schemas.openxmlformats.org/spreadsheetml/2006/main">
  <authors>
    <author>SRL</author>
    <author>Nagaraj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M16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19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J21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23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25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37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J39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41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43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46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J48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49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F57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I57" authorId="1" shapeId="0">
      <text>
        <r>
          <rPr>
            <sz val="8"/>
            <color indexed="81"/>
            <rFont val="Tahoma"/>
          </rPr>
          <t xml:space="preserve">Do not round your Moving average unit price.
</t>
        </r>
      </text>
    </comment>
    <comment ref="J57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L57" authorId="1" shapeId="0">
      <text>
        <r>
          <rPr>
            <sz val="8"/>
            <color indexed="81"/>
            <rFont val="Tahoma"/>
          </rPr>
          <t xml:space="preserve">Do not round your Moving average unit price.
</t>
        </r>
      </text>
    </comment>
    <comment ref="M57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L59" authorId="0" shapeId="0">
      <text>
        <r>
          <rPr>
            <sz val="8"/>
            <color indexed="81"/>
            <rFont val="Tahoma"/>
          </rPr>
          <t xml:space="preserve">Unit Price = Amount/quantity
</t>
        </r>
      </text>
    </comment>
    <comment ref="I60" authorId="0" shapeId="0">
      <text>
        <r>
          <rPr>
            <sz val="8"/>
            <color indexed="81"/>
            <rFont val="Tahoma"/>
          </rPr>
          <t xml:space="preserve">The issued unit price  = the balance per unit price. 
</t>
        </r>
      </text>
    </comment>
    <comment ref="M62" authorId="0" shapeId="0">
      <text>
        <r>
          <rPr>
            <sz val="8"/>
            <color indexed="81"/>
            <rFont val="Tahoma"/>
          </rPr>
          <t xml:space="preserve">Amount = Quantity x Unit Price
</t>
        </r>
      </text>
    </comment>
  </commentList>
</comments>
</file>

<file path=xl/comments6.xml><?xml version="1.0" encoding="utf-8"?>
<comments xmlns="http://schemas.openxmlformats.org/spreadsheetml/2006/main">
  <authors>
    <author>SRL</author>
    <author>Nagaraj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F13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J13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M13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M18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20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F21" authorId="1" shapeId="0">
      <text>
        <r>
          <rPr>
            <sz val="8"/>
            <color indexed="81"/>
            <rFont val="Tahoma"/>
            <family val="2"/>
          </rPr>
          <t>Enter the value with a minus sign.</t>
        </r>
      </text>
    </comment>
    <comment ref="M22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25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J27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27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F36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J36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M36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M41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43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F44" authorId="1" shapeId="0">
      <text>
        <r>
          <rPr>
            <sz val="8"/>
            <color indexed="81"/>
            <rFont val="Tahoma"/>
            <family val="2"/>
          </rPr>
          <t>Enter the value with a minus sign.</t>
        </r>
      </text>
    </comment>
    <comment ref="M45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48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M51" authorId="1" shapeId="0">
      <text>
        <r>
          <rPr>
            <sz val="8"/>
            <color indexed="81"/>
            <rFont val="Tahoma"/>
            <family val="2"/>
          </rPr>
          <t>Enter your total here</t>
        </r>
      </text>
    </comment>
    <comment ref="F59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I59" authorId="1" shapeId="0">
      <text>
        <r>
          <rPr>
            <sz val="8"/>
            <color indexed="81"/>
            <rFont val="Tahoma"/>
          </rPr>
          <t xml:space="preserve">Do not round your Moving average unit price.
</t>
        </r>
      </text>
    </comment>
    <comment ref="J59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L59" authorId="1" shapeId="0">
      <text>
        <r>
          <rPr>
            <sz val="8"/>
            <color indexed="81"/>
            <rFont val="Tahoma"/>
          </rPr>
          <t xml:space="preserve">Do not round your Moving average unit price.
</t>
        </r>
      </text>
    </comment>
    <comment ref="M59" authorId="1" shapeId="0">
      <text>
        <r>
          <rPr>
            <sz val="8"/>
            <color indexed="81"/>
            <rFont val="Tahoma"/>
            <family val="2"/>
          </rPr>
          <t>Do not round your answers.</t>
        </r>
      </text>
    </comment>
    <comment ref="I61" authorId="0" shapeId="0">
      <text>
        <r>
          <rPr>
            <sz val="8"/>
            <color indexed="81"/>
            <rFont val="Tahoma"/>
          </rPr>
          <t xml:space="preserve">The issued unit price  = the balance per unit price. 
</t>
        </r>
      </text>
    </comment>
    <comment ref="L61" authorId="0" shapeId="0">
      <text>
        <r>
          <rPr>
            <sz val="8"/>
            <color indexed="81"/>
            <rFont val="Tahoma"/>
          </rPr>
          <t xml:space="preserve">Unit Price = Amount/quantity
</t>
        </r>
      </text>
    </comment>
    <comment ref="F65" authorId="1" shapeId="0">
      <text>
        <r>
          <rPr>
            <sz val="8"/>
            <color indexed="81"/>
            <rFont val="Tahoma"/>
            <family val="2"/>
          </rPr>
          <t>Enter the value with a minus sign.</t>
        </r>
      </text>
    </comment>
  </commentList>
</comments>
</file>

<file path=xl/sharedStrings.xml><?xml version="1.0" encoding="utf-8"?>
<sst xmlns="http://schemas.openxmlformats.org/spreadsheetml/2006/main" count="254" uniqueCount="109">
  <si>
    <t>Name:</t>
  </si>
  <si>
    <t>Section:</t>
  </si>
  <si>
    <t>Exercise 2-2</t>
  </si>
  <si>
    <t xml:space="preserve">EOQ = </t>
  </si>
  <si>
    <t>square root of (2CN/K)</t>
  </si>
  <si>
    <t>C=</t>
  </si>
  <si>
    <t>N=</t>
  </si>
  <si>
    <t>K=</t>
  </si>
  <si>
    <t>units</t>
  </si>
  <si>
    <t>Annual usage =</t>
  </si>
  <si>
    <t>EOQ =</t>
  </si>
  <si>
    <t>orders</t>
  </si>
  <si>
    <t>Total order and carrying cost</t>
  </si>
  <si>
    <t>Date</t>
  </si>
  <si>
    <t>Quantity</t>
  </si>
  <si>
    <t>Unit Price</t>
  </si>
  <si>
    <t>Amount</t>
  </si>
  <si>
    <t>RECEIVED</t>
  </si>
  <si>
    <t>ISSUED</t>
  </si>
  <si>
    <t>BALANCE</t>
  </si>
  <si>
    <t>Cost of materials used (issued):</t>
  </si>
  <si>
    <t>When entries in amount columns are correct the cell will turn to green.</t>
  </si>
  <si>
    <t>Problem 2-1</t>
  </si>
  <si>
    <t>Units per day =</t>
  </si>
  <si>
    <t>Days =</t>
  </si>
  <si>
    <t>Compute the order point.</t>
  </si>
  <si>
    <t>Number of orders =</t>
  </si>
  <si>
    <t>Safety stock =</t>
  </si>
  <si>
    <t>Total cost =</t>
  </si>
  <si>
    <t>Units per order =</t>
  </si>
  <si>
    <t>Carrying cost per unit =</t>
  </si>
  <si>
    <t>Ordering cost =</t>
  </si>
  <si>
    <t>When calculations/numbers are correct the cell will change to green.</t>
  </si>
  <si>
    <t>Total Order Cost</t>
  </si>
  <si>
    <t>Average Inventory</t>
  </si>
  <si>
    <t>Total Carrying Cost</t>
  </si>
  <si>
    <t>Total Ordering &amp; Carrying Cost</t>
  </si>
  <si>
    <t>Number of Orders</t>
  </si>
  <si>
    <t>= gallons of material annually</t>
  </si>
  <si>
    <t>= cost of placing an order</t>
  </si>
  <si>
    <t>= carrying cost per unit</t>
  </si>
  <si>
    <t>When amounts entered into the cells are correct the cell will change to green.</t>
  </si>
  <si>
    <t>FIFO costing</t>
  </si>
  <si>
    <t>Rec. Rep.No.</t>
  </si>
  <si>
    <t>Mat. Req. No.</t>
  </si>
  <si>
    <r>
      <t xml:space="preserve">Description: </t>
    </r>
    <r>
      <rPr>
        <b/>
        <u/>
        <sz val="10"/>
        <rFont val="Arial"/>
        <family val="2"/>
      </rPr>
      <t xml:space="preserve">Rubber gaskets                                  </t>
    </r>
  </si>
  <si>
    <t>LIFO costing</t>
  </si>
  <si>
    <t>1.c.</t>
  </si>
  <si>
    <t>1.b.</t>
  </si>
  <si>
    <t>1.a.</t>
  </si>
  <si>
    <t>Ret.</t>
  </si>
  <si>
    <t>2. Inventory comparisons</t>
  </si>
  <si>
    <t>Cost Transferred</t>
  </si>
  <si>
    <t xml:space="preserve">Cost of Ending </t>
  </si>
  <si>
    <t>Inventory Method</t>
  </si>
  <si>
    <t>to Work in Process</t>
  </si>
  <si>
    <t>Inventory</t>
  </si>
  <si>
    <t>FIFO</t>
  </si>
  <si>
    <t>LIFO</t>
  </si>
  <si>
    <t>Moving average</t>
  </si>
  <si>
    <t>Probably LIFO because it will come closer to matching current costs with current revenues.  When costs are</t>
  </si>
  <si>
    <t>rising, revenues are usually increasing; therefore, the resulting gross profit under LIFO will reflect the company's</t>
  </si>
  <si>
    <t xml:space="preserve">any method are: the dollar amount of the inventories, the magnitude of the price changes, the direction of the </t>
  </si>
  <si>
    <t xml:space="preserve">price changes, whether rising or falling; and the length of the inventory cycle.  Also, adopting LIFO in periods of </t>
  </si>
  <si>
    <t>rising prices will result in the minimization of income taxes.</t>
  </si>
  <si>
    <t xml:space="preserve">product profitability more accurately.  Other inventory factors that should be given consideration in selecting </t>
  </si>
  <si>
    <t>In a period of rising prices, the balance sheet inventory under either method will most likely be less than the</t>
  </si>
  <si>
    <t>MATERIALS LEDGER</t>
  </si>
  <si>
    <t>Problem 2-5</t>
  </si>
  <si>
    <t>Cost of 7/31 inventory:</t>
  </si>
  <si>
    <t>Carrying cost =</t>
  </si>
  <si>
    <t>$</t>
  </si>
  <si>
    <t xml:space="preserve">a. </t>
  </si>
  <si>
    <t>C =</t>
  </si>
  <si>
    <t>N =</t>
  </si>
  <si>
    <t>K =</t>
  </si>
  <si>
    <t>gallons</t>
  </si>
  <si>
    <t xml:space="preserve">b. </t>
  </si>
  <si>
    <t>Number of orders = Annual usage/EOQ =</t>
  </si>
  <si>
    <t>Ordering cost</t>
  </si>
  <si>
    <t>Carrying cost</t>
  </si>
  <si>
    <t>When entered amounts are correct the cell will turn to green.</t>
  </si>
  <si>
    <t>Solution</t>
  </si>
  <si>
    <t>Exercise 2-7</t>
  </si>
  <si>
    <t>1.</t>
  </si>
  <si>
    <t>2.</t>
  </si>
  <si>
    <t>3.</t>
  </si>
  <si>
    <t>Determine the most economical oder quantity by use of formula.</t>
  </si>
  <si>
    <t>Calculate the total cost of ordering and carrying at EOQ.</t>
  </si>
  <si>
    <t>Order point =</t>
  </si>
  <si>
    <t xml:space="preserve"> units</t>
  </si>
  <si>
    <t>where:</t>
  </si>
  <si>
    <t>Problem 2-3</t>
  </si>
  <si>
    <t>Order 
Size</t>
  </si>
  <si>
    <r>
      <t xml:space="preserve">Materials Ledger Account No. </t>
    </r>
    <r>
      <rPr>
        <b/>
        <u/>
        <sz val="10"/>
        <rFont val="Arial"/>
        <family val="2"/>
      </rPr>
      <t xml:space="preserve">11216           </t>
    </r>
  </si>
  <si>
    <t>4.</t>
  </si>
  <si>
    <t>current market prices. However, as shown by the problem, the lowest figure for ending inventory will be reported</t>
  </si>
  <si>
    <t>when LIFO is used. LIFO charges the higher materials cost to Cost of Goods Sold whereas FIFO defers</t>
  </si>
  <si>
    <t xml:space="preserve">more of the higher cost to the inventory on hand. </t>
  </si>
  <si>
    <t>Problem 2-6</t>
  </si>
  <si>
    <r>
      <t xml:space="preserve">Description: </t>
    </r>
    <r>
      <rPr>
        <b/>
        <u/>
        <sz val="10"/>
        <rFont val="Arial"/>
        <family val="2"/>
      </rPr>
      <t xml:space="preserve">Plastic tubing (ft.)                                </t>
    </r>
  </si>
  <si>
    <r>
      <t xml:space="preserve">Materials Ledger Account No. </t>
    </r>
    <r>
      <rPr>
        <b/>
        <u/>
        <sz val="10"/>
        <rFont val="Arial"/>
        <family val="2"/>
      </rPr>
      <t xml:space="preserve">906          </t>
    </r>
  </si>
  <si>
    <t>Rec. Rep. No.</t>
  </si>
  <si>
    <t>First-in, first-out method</t>
  </si>
  <si>
    <t>Average number of units in inventory =</t>
  </si>
  <si>
    <t>1.  FIFO method</t>
  </si>
  <si>
    <t>2.  LIFO method</t>
  </si>
  <si>
    <t>Weighted average costing</t>
  </si>
  <si>
    <t>3.  Weighted average method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</si>
</sst>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&quot;$&quot;#,##0"/>
    <numFmt numFmtId="165" formatCode="&quot;$&quot;#,##0.00"/>
    <numFmt numFmtId="166" formatCode="m/d"/>
    <numFmt numFmtId="167" formatCode="0_);\(0\)"/>
    <numFmt numFmtId="168" formatCode="#,##0.00000"/>
    <numFmt numFmtId="169" formatCode="0.0000"/>
    <numFmt numFmtId="170" formatCode="_(* #,##0.00000_);_(* \(#,##0.00000\);_(* &quot;-&quot;?????_);_(@_)"/>
    <numFmt numFmtId="171" formatCode="_(* #,##0.0000_);_(* \(#,##0.0000\);_(* &quot;-&quot;????_);_(@_)"/>
    <numFmt numFmtId="0" formatCode="[$$-409]#,##0"/>
    <numFmt numFmtId="0" formatCode="[$$-409]#,##0.00"/>
    <numFmt numFmtId="174" formatCode="_(* #,##0.00_);_(* \(#,##0.00\);_(* &quot;-&quot;_);_(@_)"/>
  </numFmts>
  <fonts count="10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10"/>
      <name val="Arial"/>
      <family val="2"/>
    </font>
    <font>
      <b/>
      <sz val="12"/>
      <name val="Arial"/>
      <family val="2"/>
    </font>
    <font>
      <b/>
      <u/>
      <sz val="10"/>
      <name val="Arial"/>
      <family val="2"/>
    </font>
    <font>
      <b/>
      <sz val="8"/>
      <color indexed="81"/>
      <name val="Tahoma"/>
    </font>
    <font>
      <b/>
      <i/>
      <sz val="8"/>
      <color indexed="81"/>
      <name val="Tahoma"/>
      <family val="2"/>
    </font>
    <font>
      <sz val="8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6">
    <xf numFmtId="0" fontId="0" fillId="0" borderId="0" xfId="0"/>
    <xf numFmtId="0" fontId="0" fillId="0" borderId="0" xfId="0" applyAlignment="1">
      <alignment horizontal="center"/>
    </xf>
    <xf numFmtId="0" fontId="0" fillId="2" borderId="1" xfId="0" applyFill="1" applyBorder="1" applyProtection="1"/>
    <xf numFmtId="4" fontId="0" fillId="2" borderId="1" xfId="0" applyNumberFormat="1" applyFill="1" applyBorder="1" applyProtection="1"/>
    <xf numFmtId="0" fontId="0" fillId="2" borderId="2" xfId="0" applyFill="1" applyBorder="1" applyProtection="1"/>
    <xf numFmtId="3" fontId="0" fillId="2" borderId="2" xfId="0" applyNumberFormat="1" applyFill="1" applyBorder="1" applyProtection="1"/>
    <xf numFmtId="4" fontId="0" fillId="2" borderId="2" xfId="0" applyNumberFormat="1" applyFill="1" applyBorder="1" applyProtection="1"/>
    <xf numFmtId="0" fontId="0" fillId="2" borderId="3" xfId="0" applyFill="1" applyBorder="1" applyProtection="1"/>
    <xf numFmtId="4" fontId="0" fillId="2" borderId="3" xfId="0" applyNumberFormat="1" applyFill="1" applyBorder="1" applyProtection="1"/>
    <xf numFmtId="4" fontId="0" fillId="2" borderId="4" xfId="0" applyNumberFormat="1" applyFill="1" applyBorder="1" applyProtection="1"/>
    <xf numFmtId="37" fontId="0" fillId="2" borderId="1" xfId="0" applyNumberFormat="1" applyFill="1" applyBorder="1" applyProtection="1"/>
    <xf numFmtId="39" fontId="0" fillId="2" borderId="1" xfId="0" applyNumberFormat="1" applyFill="1" applyBorder="1" applyProtection="1"/>
    <xf numFmtId="37" fontId="0" fillId="2" borderId="3" xfId="0" applyNumberFormat="1" applyFill="1" applyBorder="1" applyProtection="1"/>
    <xf numFmtId="39" fontId="0" fillId="2" borderId="3" xfId="0" applyNumberFormat="1" applyFill="1" applyBorder="1" applyProtection="1"/>
    <xf numFmtId="164" fontId="0" fillId="0" borderId="0" xfId="0" applyNumberFormat="1" applyAlignment="1">
      <alignment horizontal="center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0" fillId="0" borderId="0" xfId="0" applyFill="1" applyBorder="1" applyAlignment="1"/>
    <xf numFmtId="4" fontId="0" fillId="0" borderId="0" xfId="0" applyNumberFormat="1"/>
    <xf numFmtId="0" fontId="2" fillId="2" borderId="5" xfId="0" applyFont="1" applyFill="1" applyBorder="1" applyAlignment="1" applyProtection="1">
      <alignment horizontal="center"/>
    </xf>
    <xf numFmtId="0" fontId="2" fillId="2" borderId="6" xfId="0" applyFont="1" applyFill="1" applyBorder="1" applyAlignment="1" applyProtection="1">
      <alignment horizontal="center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2" fillId="0" borderId="0" xfId="0" applyFont="1" applyAlignment="1" applyProtection="1"/>
    <xf numFmtId="0" fontId="0" fillId="2" borderId="0" xfId="0" applyFill="1" applyBorder="1" applyAlignment="1" applyProtection="1"/>
    <xf numFmtId="0" fontId="0" fillId="2" borderId="0" xfId="0" applyFill="1" applyBorder="1" applyAlignment="1" applyProtection="1">
      <alignment horizontal="right"/>
    </xf>
    <xf numFmtId="0" fontId="2" fillId="0" borderId="0" xfId="0" applyFont="1" applyAlignment="1" applyProtection="1">
      <alignment horizontal="right"/>
    </xf>
    <xf numFmtId="0" fontId="2" fillId="2" borderId="7" xfId="0" applyFont="1" applyFill="1" applyBorder="1" applyProtection="1"/>
    <xf numFmtId="0" fontId="0" fillId="2" borderId="8" xfId="0" applyFill="1" applyBorder="1" applyAlignment="1" applyProtection="1">
      <alignment horizontal="right"/>
    </xf>
    <xf numFmtId="0" fontId="0" fillId="2" borderId="8" xfId="0" applyFill="1" applyBorder="1" applyAlignment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2" fillId="2" borderId="10" xfId="0" applyFont="1" applyFill="1" applyBorder="1" applyProtection="1"/>
    <xf numFmtId="0" fontId="0" fillId="2" borderId="0" xfId="0" applyFill="1" applyBorder="1" applyProtection="1"/>
    <xf numFmtId="0" fontId="0" fillId="2" borderId="11" xfId="0" applyFill="1" applyBorder="1" applyProtection="1"/>
    <xf numFmtId="0" fontId="0" fillId="2" borderId="10" xfId="0" applyFill="1" applyBorder="1" applyProtection="1"/>
    <xf numFmtId="164" fontId="0" fillId="2" borderId="12" xfId="0" applyNumberFormat="1" applyFill="1" applyBorder="1" applyProtection="1"/>
    <xf numFmtId="3" fontId="0" fillId="2" borderId="12" xfId="0" applyNumberFormat="1" applyFill="1" applyBorder="1" applyProtection="1"/>
    <xf numFmtId="3" fontId="0" fillId="2" borderId="13" xfId="0" applyNumberFormat="1" applyFill="1" applyBorder="1" applyProtection="1"/>
    <xf numFmtId="3" fontId="0" fillId="2" borderId="14" xfId="0" applyNumberFormat="1" applyFill="1" applyBorder="1" applyAlignment="1" applyProtection="1"/>
    <xf numFmtId="0" fontId="0" fillId="2" borderId="15" xfId="0" applyFill="1" applyBorder="1" applyProtection="1"/>
    <xf numFmtId="0" fontId="0" fillId="2" borderId="16" xfId="0" applyFill="1" applyBorder="1" applyProtection="1"/>
    <xf numFmtId="0" fontId="0" fillId="2" borderId="17" xfId="0" applyFill="1" applyBorder="1" applyProtection="1"/>
    <xf numFmtId="3" fontId="0" fillId="2" borderId="0" xfId="0" applyNumberFormat="1" applyFill="1" applyBorder="1" applyProtection="1"/>
    <xf numFmtId="3" fontId="0" fillId="2" borderId="18" xfId="0" applyNumberFormat="1" applyFill="1" applyBorder="1" applyAlignment="1" applyProtection="1"/>
    <xf numFmtId="41" fontId="0" fillId="2" borderId="19" xfId="0" applyNumberFormat="1" applyFill="1" applyBorder="1" applyProtection="1"/>
    <xf numFmtId="41" fontId="0" fillId="2" borderId="12" xfId="0" applyNumberFormat="1" applyFill="1" applyBorder="1" applyProtection="1"/>
    <xf numFmtId="41" fontId="0" fillId="2" borderId="20" xfId="0" applyNumberFormat="1" applyFill="1" applyBorder="1" applyProtection="1"/>
    <xf numFmtId="166" fontId="0" fillId="2" borderId="21" xfId="0" applyNumberFormat="1" applyFill="1" applyBorder="1" applyAlignment="1" applyProtection="1">
      <alignment horizontal="center"/>
    </xf>
    <xf numFmtId="166" fontId="0" fillId="2" borderId="22" xfId="0" applyNumberFormat="1" applyFill="1" applyBorder="1" applyAlignment="1" applyProtection="1">
      <alignment horizontal="center"/>
    </xf>
    <xf numFmtId="166" fontId="0" fillId="2" borderId="23" xfId="0" applyNumberForma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center"/>
    </xf>
    <xf numFmtId="0" fontId="2" fillId="2" borderId="24" xfId="0" applyFont="1" applyFill="1" applyBorder="1" applyAlignment="1" applyProtection="1">
      <alignment horizontal="center"/>
    </xf>
    <xf numFmtId="41" fontId="0" fillId="2" borderId="4" xfId="0" applyNumberFormat="1" applyFill="1" applyBorder="1" applyProtection="1"/>
    <xf numFmtId="43" fontId="0" fillId="2" borderId="4" xfId="0" applyNumberFormat="1" applyFill="1" applyBorder="1" applyProtection="1"/>
    <xf numFmtId="39" fontId="0" fillId="2" borderId="4" xfId="0" applyNumberFormat="1" applyFill="1" applyBorder="1" applyProtection="1"/>
    <xf numFmtId="167" fontId="0" fillId="2" borderId="4" xfId="0" applyNumberFormat="1" applyFill="1" applyBorder="1" applyProtection="1"/>
    <xf numFmtId="4" fontId="0" fillId="2" borderId="25" xfId="0" applyNumberFormat="1" applyFill="1" applyBorder="1" applyProtection="1"/>
    <xf numFmtId="41" fontId="0" fillId="2" borderId="1" xfId="0" applyNumberFormat="1" applyFill="1" applyBorder="1" applyProtection="1"/>
    <xf numFmtId="43" fontId="0" fillId="2" borderId="1" xfId="0" applyNumberFormat="1" applyFill="1" applyBorder="1" applyProtection="1"/>
    <xf numFmtId="167" fontId="0" fillId="2" borderId="1" xfId="0" applyNumberFormat="1" applyFill="1" applyBorder="1" applyProtection="1"/>
    <xf numFmtId="39" fontId="0" fillId="2" borderId="2" xfId="0" applyNumberFormat="1" applyFill="1" applyBorder="1" applyProtection="1"/>
    <xf numFmtId="4" fontId="0" fillId="2" borderId="26" xfId="0" applyNumberFormat="1" applyFill="1" applyBorder="1" applyProtection="1"/>
    <xf numFmtId="4" fontId="0" fillId="2" borderId="24" xfId="0" applyNumberFormat="1" applyFill="1" applyBorder="1" applyProtection="1"/>
    <xf numFmtId="4" fontId="0" fillId="2" borderId="27" xfId="0" applyNumberFormat="1" applyFill="1" applyBorder="1" applyProtection="1"/>
    <xf numFmtId="39" fontId="0" fillId="2" borderId="28" xfId="0" applyNumberFormat="1" applyFill="1" applyBorder="1" applyProtection="1"/>
    <xf numFmtId="41" fontId="0" fillId="2" borderId="3" xfId="0" applyNumberFormat="1" applyFill="1" applyBorder="1" applyProtection="1"/>
    <xf numFmtId="43" fontId="0" fillId="2" borderId="3" xfId="0" applyNumberFormat="1" applyFill="1" applyBorder="1" applyProtection="1"/>
    <xf numFmtId="167" fontId="0" fillId="2" borderId="3" xfId="0" applyNumberFormat="1" applyFill="1" applyBorder="1" applyProtection="1"/>
    <xf numFmtId="39" fontId="0" fillId="2" borderId="29" xfId="0" applyNumberFormat="1" applyFill="1" applyBorder="1" applyProtection="1"/>
    <xf numFmtId="4" fontId="0" fillId="2" borderId="30" xfId="0" applyNumberFormat="1" applyFill="1" applyBorder="1" applyProtection="1"/>
    <xf numFmtId="166" fontId="0" fillId="2" borderId="7" xfId="0" applyNumberFormat="1" applyFill="1" applyBorder="1" applyProtection="1"/>
    <xf numFmtId="37" fontId="0" fillId="2" borderId="8" xfId="0" applyNumberFormat="1" applyFill="1" applyBorder="1" applyProtection="1"/>
    <xf numFmtId="2" fontId="0" fillId="2" borderId="8" xfId="0" applyNumberFormat="1" applyFill="1" applyBorder="1" applyProtection="1"/>
    <xf numFmtId="39" fontId="0" fillId="2" borderId="8" xfId="0" applyNumberFormat="1" applyFill="1" applyBorder="1" applyProtection="1"/>
    <xf numFmtId="167" fontId="0" fillId="2" borderId="8" xfId="0" applyNumberFormat="1" applyFill="1" applyBorder="1" applyProtection="1"/>
    <xf numFmtId="3" fontId="0" fillId="2" borderId="8" xfId="0" applyNumberFormat="1" applyFill="1" applyBorder="1" applyProtection="1"/>
    <xf numFmtId="4" fontId="0" fillId="2" borderId="9" xfId="0" applyNumberFormat="1" applyFill="1" applyBorder="1" applyProtection="1"/>
    <xf numFmtId="0" fontId="2" fillId="2" borderId="0" xfId="0" applyFont="1" applyFill="1" applyBorder="1" applyAlignment="1" applyProtection="1"/>
    <xf numFmtId="165" fontId="0" fillId="2" borderId="16" xfId="0" applyNumberFormat="1" applyFill="1" applyBorder="1" applyAlignment="1" applyProtection="1"/>
    <xf numFmtId="0" fontId="2" fillId="2" borderId="31" xfId="0" quotePrefix="1" applyFont="1" applyFill="1" applyBorder="1" applyAlignment="1" applyProtection="1">
      <alignment horizontal="center"/>
    </xf>
    <xf numFmtId="0" fontId="4" fillId="2" borderId="0" xfId="0" applyFont="1" applyFill="1" applyBorder="1" applyAlignment="1" applyProtection="1"/>
    <xf numFmtId="0" fontId="0" fillId="2" borderId="18" xfId="0" applyFill="1" applyBorder="1" applyAlignment="1" applyProtection="1"/>
    <xf numFmtId="0" fontId="4" fillId="2" borderId="0" xfId="0" applyFont="1" applyFill="1" applyBorder="1" applyProtection="1"/>
    <xf numFmtId="164" fontId="0" fillId="2" borderId="0" xfId="0" applyNumberFormat="1" applyFill="1" applyBorder="1" applyProtection="1"/>
    <xf numFmtId="3" fontId="0" fillId="2" borderId="18" xfId="0" applyNumberFormat="1" applyFill="1" applyBorder="1" applyProtection="1"/>
    <xf numFmtId="165" fontId="0" fillId="2" borderId="18" xfId="0" applyNumberFormat="1" applyFill="1" applyBorder="1" applyProtection="1"/>
    <xf numFmtId="165" fontId="0" fillId="2" borderId="0" xfId="0" applyNumberFormat="1" applyFill="1" applyBorder="1" applyProtection="1"/>
    <xf numFmtId="165" fontId="0" fillId="2" borderId="13" xfId="0" applyNumberFormat="1" applyFill="1" applyBorder="1" applyProtection="1"/>
    <xf numFmtId="3" fontId="0" fillId="2" borderId="0" xfId="0" applyNumberFormat="1" applyFill="1" applyBorder="1" applyAlignment="1" applyProtection="1"/>
    <xf numFmtId="0" fontId="2" fillId="2" borderId="10" xfId="0" quotePrefix="1" applyFont="1" applyFill="1" applyBorder="1" applyAlignment="1" applyProtection="1">
      <alignment horizontal="center"/>
    </xf>
    <xf numFmtId="0" fontId="0" fillId="2" borderId="11" xfId="0" applyFill="1" applyBorder="1" applyAlignment="1" applyProtection="1"/>
    <xf numFmtId="0" fontId="0" fillId="2" borderId="18" xfId="0" applyFill="1" applyBorder="1" applyProtection="1"/>
    <xf numFmtId="4" fontId="0" fillId="2" borderId="18" xfId="0" applyNumberFormat="1" applyFill="1" applyBorder="1" applyProtection="1"/>
    <xf numFmtId="4" fontId="0" fillId="2" borderId="20" xfId="0" applyNumberFormat="1" applyFill="1" applyBorder="1" applyProtection="1"/>
    <xf numFmtId="0" fontId="0" fillId="2" borderId="32" xfId="0" applyFill="1" applyBorder="1" applyAlignment="1" applyProtection="1"/>
    <xf numFmtId="0" fontId="2" fillId="0" borderId="0" xfId="0" applyFont="1" applyAlignment="1" applyProtection="1">
      <alignment horizontal="left"/>
    </xf>
    <xf numFmtId="0" fontId="2" fillId="0" borderId="0" xfId="0" applyFont="1" applyAlignment="1" applyProtection="1">
      <alignment horizontal="center"/>
    </xf>
    <xf numFmtId="3" fontId="0" fillId="2" borderId="12" xfId="0" applyNumberFormat="1" applyFill="1" applyBorder="1" applyAlignment="1" applyProtection="1">
      <alignment horizontal="right"/>
      <protection hidden="1"/>
    </xf>
    <xf numFmtId="164" fontId="0" fillId="2" borderId="18" xfId="0" applyNumberFormat="1" applyFill="1" applyBorder="1" applyAlignment="1" applyProtection="1">
      <alignment horizontal="right"/>
      <protection hidden="1"/>
    </xf>
    <xf numFmtId="164" fontId="0" fillId="2" borderId="12" xfId="0" applyNumberFormat="1" applyFill="1" applyBorder="1" applyAlignment="1" applyProtection="1">
      <alignment horizontal="right"/>
      <protection hidden="1"/>
    </xf>
    <xf numFmtId="0" fontId="2" fillId="2" borderId="5" xfId="0" applyFont="1" applyFill="1" applyBorder="1" applyAlignment="1" applyProtection="1">
      <alignment horizontal="center" wrapText="1"/>
    </xf>
    <xf numFmtId="0" fontId="2" fillId="2" borderId="33" xfId="0" applyFont="1" applyFill="1" applyBorder="1" applyAlignment="1" applyProtection="1">
      <alignment horizontal="center" wrapText="1"/>
    </xf>
    <xf numFmtId="0" fontId="2" fillId="2" borderId="34" xfId="0" applyFont="1" applyFill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1" fillId="2" borderId="22" xfId="0" applyFont="1" applyFill="1" applyBorder="1" applyAlignment="1" applyProtection="1">
      <alignment horizontal="center"/>
    </xf>
    <xf numFmtId="3" fontId="1" fillId="2" borderId="1" xfId="0" applyNumberFormat="1" applyFont="1" applyFill="1" applyBorder="1" applyAlignment="1" applyProtection="1">
      <alignment horizontal="center"/>
    </xf>
    <xf numFmtId="42" fontId="1" fillId="2" borderId="1" xfId="0" applyNumberFormat="1" applyFont="1" applyFill="1" applyBorder="1" applyAlignment="1" applyProtection="1">
      <alignment horizontal="center"/>
    </xf>
    <xf numFmtId="42" fontId="1" fillId="2" borderId="27" xfId="0" applyNumberFormat="1" applyFont="1" applyFill="1" applyBorder="1" applyAlignment="1" applyProtection="1">
      <alignment horizontal="center"/>
    </xf>
    <xf numFmtId="41" fontId="1" fillId="2" borderId="1" xfId="0" applyNumberFormat="1" applyFont="1" applyFill="1" applyBorder="1" applyAlignment="1" applyProtection="1">
      <alignment horizontal="center"/>
    </xf>
    <xf numFmtId="41" fontId="1" fillId="2" borderId="27" xfId="0" applyNumberFormat="1" applyFont="1" applyFill="1" applyBorder="1" applyAlignment="1" applyProtection="1">
      <alignment horizontal="center"/>
    </xf>
    <xf numFmtId="0" fontId="0" fillId="2" borderId="6" xfId="0" applyFill="1" applyBorder="1" applyAlignment="1" applyProtection="1">
      <alignment horizontal="center"/>
    </xf>
    <xf numFmtId="0" fontId="0" fillId="2" borderId="2" xfId="0" applyFill="1" applyBorder="1" applyAlignment="1" applyProtection="1">
      <alignment horizontal="center"/>
    </xf>
    <xf numFmtId="3" fontId="0" fillId="2" borderId="2" xfId="0" applyNumberFormat="1" applyFill="1" applyBorder="1" applyAlignment="1" applyProtection="1">
      <alignment horizontal="center"/>
    </xf>
    <xf numFmtId="3" fontId="0" fillId="2" borderId="24" xfId="0" applyNumberFormat="1" applyFill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</xf>
    <xf numFmtId="0" fontId="0" fillId="2" borderId="8" xfId="0" applyFill="1" applyBorder="1" applyAlignment="1" applyProtection="1">
      <alignment horizontal="center"/>
    </xf>
    <xf numFmtId="0" fontId="0" fillId="2" borderId="9" xfId="0" applyFill="1" applyBorder="1" applyAlignment="1" applyProtection="1">
      <alignment horizontal="center"/>
    </xf>
    <xf numFmtId="0" fontId="0" fillId="2" borderId="10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center"/>
    </xf>
    <xf numFmtId="0" fontId="0" fillId="2" borderId="11" xfId="0" applyFill="1" applyBorder="1" applyAlignment="1" applyProtection="1">
      <alignment horizontal="center"/>
    </xf>
    <xf numFmtId="0" fontId="0" fillId="2" borderId="14" xfId="0" applyFill="1" applyBorder="1" applyAlignment="1" applyProtection="1">
      <alignment horizontal="center"/>
    </xf>
    <xf numFmtId="0" fontId="0" fillId="2" borderId="15" xfId="0" applyFill="1" applyBorder="1" applyAlignment="1" applyProtection="1">
      <alignment horizontal="center"/>
    </xf>
    <xf numFmtId="0" fontId="0" fillId="2" borderId="16" xfId="0" applyFill="1" applyBorder="1" applyAlignment="1" applyProtection="1">
      <alignment horizontal="center"/>
    </xf>
    <xf numFmtId="0" fontId="0" fillId="2" borderId="17" xfId="0" applyFill="1" applyBorder="1" applyAlignment="1" applyProtection="1">
      <alignment horizontal="center"/>
    </xf>
    <xf numFmtId="0" fontId="2" fillId="0" borderId="0" xfId="0" applyFont="1" applyProtection="1"/>
    <xf numFmtId="0" fontId="0" fillId="2" borderId="1" xfId="0" applyFill="1" applyBorder="1" applyAlignment="1" applyProtection="1">
      <alignment horizontal="center"/>
    </xf>
    <xf numFmtId="41" fontId="0" fillId="2" borderId="2" xfId="0" applyNumberFormat="1" applyFill="1" applyBorder="1" applyProtection="1"/>
    <xf numFmtId="43" fontId="0" fillId="2" borderId="2" xfId="0" applyNumberFormat="1" applyFill="1" applyBorder="1" applyProtection="1"/>
    <xf numFmtId="0" fontId="0" fillId="2" borderId="22" xfId="0" applyFill="1" applyBorder="1" applyAlignment="1" applyProtection="1">
      <alignment horizontal="center"/>
    </xf>
    <xf numFmtId="43" fontId="0" fillId="2" borderId="35" xfId="0" applyNumberFormat="1" applyFill="1" applyBorder="1" applyProtection="1"/>
    <xf numFmtId="43" fontId="0" fillId="2" borderId="36" xfId="0" applyNumberFormat="1" applyFill="1" applyBorder="1" applyProtection="1"/>
    <xf numFmtId="43" fontId="0" fillId="2" borderId="37" xfId="0" applyNumberFormat="1" applyFill="1" applyBorder="1" applyProtection="1"/>
    <xf numFmtId="0" fontId="2" fillId="0" borderId="0" xfId="0" applyFont="1" applyAlignment="1" applyProtection="1">
      <alignment vertical="center"/>
    </xf>
    <xf numFmtId="0" fontId="2" fillId="2" borderId="38" xfId="0" applyFont="1" applyFill="1" applyBorder="1" applyAlignment="1" applyProtection="1">
      <alignment horizontal="center" wrapText="1"/>
    </xf>
    <xf numFmtId="0" fontId="2" fillId="2" borderId="28" xfId="0" applyFont="1" applyFill="1" applyBorder="1" applyAlignment="1" applyProtection="1">
      <alignment horizontal="center" wrapText="1"/>
    </xf>
    <xf numFmtId="0" fontId="2" fillId="2" borderId="39" xfId="0" applyFont="1" applyFill="1" applyBorder="1" applyAlignment="1" applyProtection="1">
      <alignment horizontal="center" wrapText="1"/>
    </xf>
    <xf numFmtId="0" fontId="2" fillId="2" borderId="25" xfId="0" applyFont="1" applyFill="1" applyBorder="1" applyAlignment="1" applyProtection="1">
      <alignment horizontal="center" wrapText="1"/>
    </xf>
    <xf numFmtId="166" fontId="0" fillId="2" borderId="40" xfId="0" applyNumberFormat="1" applyFill="1" applyBorder="1" applyAlignment="1" applyProtection="1">
      <alignment horizontal="center"/>
    </xf>
    <xf numFmtId="0" fontId="0" fillId="2" borderId="21" xfId="0" applyFill="1" applyBorder="1" applyAlignment="1" applyProtection="1">
      <alignment horizontal="center"/>
    </xf>
    <xf numFmtId="41" fontId="0" fillId="2" borderId="21" xfId="0" applyNumberFormat="1" applyFill="1" applyBorder="1" applyProtection="1"/>
    <xf numFmtId="43" fontId="0" fillId="2" borderId="25" xfId="0" applyNumberFormat="1" applyFill="1" applyBorder="1" applyProtection="1"/>
    <xf numFmtId="166" fontId="0" fillId="2" borderId="41" xfId="0" applyNumberFormat="1" applyFill="1" applyBorder="1" applyAlignment="1" applyProtection="1">
      <alignment horizontal="center"/>
    </xf>
    <xf numFmtId="41" fontId="0" fillId="2" borderId="22" xfId="0" applyNumberFormat="1" applyFill="1" applyBorder="1" applyProtection="1"/>
    <xf numFmtId="43" fontId="0" fillId="2" borderId="26" xfId="0" applyNumberFormat="1" applyFill="1" applyBorder="1" applyProtection="1"/>
    <xf numFmtId="43" fontId="0" fillId="2" borderId="42" xfId="0" applyNumberFormat="1" applyFill="1" applyBorder="1" applyProtection="1"/>
    <xf numFmtId="43" fontId="0" fillId="2" borderId="24" xfId="0" applyNumberFormat="1" applyFill="1" applyBorder="1" applyProtection="1"/>
    <xf numFmtId="0" fontId="0" fillId="2" borderId="43" xfId="0" applyFill="1" applyBorder="1" applyAlignment="1" applyProtection="1">
      <alignment horizontal="center"/>
    </xf>
    <xf numFmtId="41" fontId="0" fillId="2" borderId="6" xfId="0" applyNumberFormat="1" applyFill="1" applyBorder="1" applyProtection="1"/>
    <xf numFmtId="43" fontId="0" fillId="2" borderId="44" xfId="0" applyNumberFormat="1" applyFill="1" applyBorder="1" applyProtection="1"/>
    <xf numFmtId="0" fontId="0" fillId="2" borderId="4" xfId="0" applyFill="1" applyBorder="1" applyAlignment="1" applyProtection="1">
      <alignment horizontal="center"/>
    </xf>
    <xf numFmtId="4" fontId="0" fillId="2" borderId="45" xfId="0" applyNumberFormat="1" applyFill="1" applyBorder="1" applyProtection="1"/>
    <xf numFmtId="4" fontId="0" fillId="2" borderId="44" xfId="0" applyNumberFormat="1" applyFill="1" applyBorder="1" applyProtection="1"/>
    <xf numFmtId="170" fontId="0" fillId="2" borderId="4" xfId="0" applyNumberFormat="1" applyFill="1" applyBorder="1" applyProtection="1"/>
    <xf numFmtId="170" fontId="0" fillId="2" borderId="1" xfId="0" applyNumberFormat="1" applyFill="1" applyBorder="1" applyProtection="1"/>
    <xf numFmtId="168" fontId="0" fillId="0" borderId="0" xfId="0" applyNumberFormat="1" applyProtection="1"/>
    <xf numFmtId="170" fontId="4" fillId="2" borderId="1" xfId="0" applyNumberFormat="1" applyFont="1" applyFill="1" applyBorder="1" applyProtection="1"/>
    <xf numFmtId="0" fontId="0" fillId="2" borderId="6" xfId="0" applyFill="1" applyBorder="1" applyProtection="1"/>
    <xf numFmtId="170" fontId="0" fillId="2" borderId="2" xfId="0" applyNumberFormat="1" applyFill="1" applyBorder="1" applyProtection="1"/>
    <xf numFmtId="41" fontId="0" fillId="2" borderId="45" xfId="0" applyNumberFormat="1" applyFill="1" applyBorder="1" applyProtection="1"/>
    <xf numFmtId="41" fontId="0" fillId="2" borderId="44" xfId="0" applyNumberFormat="1" applyFill="1" applyBorder="1" applyProtection="1"/>
    <xf numFmtId="3" fontId="0" fillId="0" borderId="0" xfId="0" applyNumberFormat="1" applyProtection="1"/>
    <xf numFmtId="3" fontId="0" fillId="0" borderId="0" xfId="0" applyNumberFormat="1" applyFill="1" applyBorder="1" applyAlignment="1" applyProtection="1">
      <alignment horizontal="left" indent="1"/>
    </xf>
    <xf numFmtId="37" fontId="0" fillId="0" borderId="0" xfId="0" applyNumberFormat="1" applyFill="1" applyBorder="1" applyAlignment="1" applyProtection="1">
      <alignment horizontal="center"/>
    </xf>
    <xf numFmtId="0" fontId="2" fillId="0" borderId="0" xfId="0" quotePrefix="1" applyFont="1" applyAlignment="1" applyProtection="1">
      <alignment horizontal="left"/>
    </xf>
    <xf numFmtId="3" fontId="0" fillId="0" borderId="0" xfId="0" applyNumberFormat="1" applyFill="1" applyBorder="1" applyProtection="1"/>
    <xf numFmtId="4" fontId="0" fillId="2" borderId="29" xfId="0" applyNumberFormat="1" applyFill="1" applyBorder="1" applyProtection="1"/>
    <xf numFmtId="4" fontId="0" fillId="2" borderId="28" xfId="0" applyNumberFormat="1" applyFill="1" applyBorder="1" applyProtection="1"/>
    <xf numFmtId="4" fontId="0" fillId="2" borderId="34" xfId="0" applyNumberFormat="1" applyFill="1" applyBorder="1" applyProtection="1"/>
    <xf numFmtId="0" fontId="0" fillId="2" borderId="23" xfId="0" applyFill="1" applyBorder="1" applyProtection="1"/>
    <xf numFmtId="37" fontId="2" fillId="2" borderId="28" xfId="0" applyNumberFormat="1" applyFont="1" applyFill="1" applyBorder="1" applyAlignment="1" applyProtection="1">
      <alignment horizontal="center" wrapText="1"/>
    </xf>
    <xf numFmtId="43" fontId="0" fillId="2" borderId="29" xfId="0" applyNumberFormat="1" applyFill="1" applyBorder="1" applyProtection="1"/>
    <xf numFmtId="43" fontId="0" fillId="2" borderId="28" xfId="0" applyNumberFormat="1" applyFill="1" applyBorder="1" applyProtection="1"/>
    <xf numFmtId="0" fontId="0" fillId="2" borderId="4" xfId="0" applyFill="1" applyBorder="1" applyProtection="1"/>
    <xf numFmtId="37" fontId="0" fillId="2" borderId="4" xfId="0" applyNumberFormat="1" applyFill="1" applyBorder="1" applyProtection="1"/>
    <xf numFmtId="171" fontId="0" fillId="2" borderId="4" xfId="0" applyNumberFormat="1" applyFill="1" applyBorder="1" applyProtection="1"/>
    <xf numFmtId="171" fontId="0" fillId="2" borderId="1" xfId="0" applyNumberFormat="1" applyFill="1" applyBorder="1" applyProtection="1"/>
    <xf numFmtId="43" fontId="4" fillId="2" borderId="24" xfId="0" applyNumberFormat="1" applyFont="1" applyFill="1" applyBorder="1" applyProtection="1"/>
    <xf numFmtId="171" fontId="0" fillId="2" borderId="3" xfId="0" applyNumberFormat="1" applyFill="1" applyBorder="1" applyProtection="1"/>
    <xf numFmtId="171" fontId="4" fillId="2" borderId="3" xfId="0" applyNumberFormat="1" applyFont="1" applyFill="1" applyBorder="1" applyProtection="1"/>
    <xf numFmtId="166" fontId="0" fillId="2" borderId="6" xfId="0" applyNumberFormat="1" applyFill="1" applyBorder="1" applyAlignment="1" applyProtection="1">
      <alignment horizontal="center"/>
    </xf>
    <xf numFmtId="43" fontId="0" fillId="2" borderId="45" xfId="0" applyNumberFormat="1" applyFill="1" applyBorder="1" applyProtection="1"/>
    <xf numFmtId="171" fontId="0" fillId="2" borderId="2" xfId="0" applyNumberFormat="1" applyFill="1" applyBorder="1" applyProtection="1"/>
    <xf numFmtId="0" fontId="0" fillId="2" borderId="12" xfId="0" applyNumberFormat="1" applyFill="1" applyBorder="1" applyProtection="1"/>
    <xf numFmtId="0" fontId="0" fillId="2" borderId="46" xfId="0" applyNumberFormat="1" applyFill="1" applyBorder="1" applyProtection="1"/>
    <xf numFmtId="2" fontId="0" fillId="0" borderId="0" xfId="0" applyNumberFormat="1"/>
    <xf numFmtId="2" fontId="0" fillId="0" borderId="0" xfId="0" applyNumberFormat="1" applyAlignment="1">
      <alignment horizontal="center"/>
    </xf>
    <xf numFmtId="4" fontId="1" fillId="2" borderId="1" xfId="0" applyNumberFormat="1" applyFont="1" applyFill="1" applyBorder="1" applyAlignment="1" applyProtection="1">
      <alignment horizontal="center"/>
    </xf>
    <xf numFmtId="174" fontId="0" fillId="2" borderId="2" xfId="0" applyNumberFormat="1" applyFill="1" applyBorder="1" applyProtection="1"/>
    <xf numFmtId="169" fontId="0" fillId="0" borderId="0" xfId="0" applyNumberFormat="1" applyProtection="1"/>
    <xf numFmtId="0" fontId="2" fillId="0" borderId="0" xfId="0" applyFont="1" applyAlignment="1" applyProtection="1"/>
    <xf numFmtId="0" fontId="0" fillId="0" borderId="12" xfId="0" applyBorder="1" applyAlignment="1" applyProtection="1"/>
    <xf numFmtId="0" fontId="0" fillId="0" borderId="18" xfId="0" applyBorder="1" applyAlignment="1" applyProtection="1"/>
    <xf numFmtId="0" fontId="0" fillId="2" borderId="0" xfId="0" applyFill="1" applyBorder="1" applyAlignment="1" applyProtection="1"/>
    <xf numFmtId="0" fontId="0" fillId="2" borderId="8" xfId="0" applyFill="1" applyBorder="1" applyAlignment="1" applyProtection="1"/>
    <xf numFmtId="0" fontId="0" fillId="3" borderId="31" xfId="0" applyFill="1" applyBorder="1" applyAlignment="1" applyProtection="1"/>
    <xf numFmtId="0" fontId="0" fillId="3" borderId="46" xfId="0" applyFill="1" applyBorder="1" applyAlignment="1" applyProtection="1"/>
    <xf numFmtId="0" fontId="0" fillId="3" borderId="47" xfId="0" applyFill="1" applyBorder="1" applyAlignment="1" applyProtection="1"/>
    <xf numFmtId="0" fontId="2" fillId="2" borderId="33" xfId="0" applyFont="1" applyFill="1" applyBorder="1" applyAlignment="1" applyProtection="1">
      <alignment horizontal="center"/>
    </xf>
    <xf numFmtId="0" fontId="2" fillId="2" borderId="34" xfId="0" applyFont="1" applyFill="1" applyBorder="1" applyAlignment="1" applyProtection="1">
      <alignment horizontal="center"/>
    </xf>
    <xf numFmtId="0" fontId="0" fillId="0" borderId="0" xfId="0" applyAlignment="1" applyProtection="1"/>
    <xf numFmtId="0" fontId="2" fillId="2" borderId="0" xfId="0" applyFont="1" applyFill="1" applyBorder="1" applyAlignment="1" applyProtection="1"/>
    <xf numFmtId="0" fontId="4" fillId="0" borderId="0" xfId="0" applyFont="1" applyAlignment="1" applyProtection="1"/>
    <xf numFmtId="0" fontId="2" fillId="2" borderId="46" xfId="0" applyFont="1" applyFill="1" applyBorder="1" applyAlignment="1" applyProtection="1"/>
    <xf numFmtId="0" fontId="2" fillId="2" borderId="8" xfId="0" applyFont="1" applyFill="1" applyBorder="1" applyAlignment="1" applyProtection="1"/>
    <xf numFmtId="0" fontId="2" fillId="2" borderId="47" xfId="0" applyFont="1" applyFill="1" applyBorder="1" applyAlignment="1" applyProtection="1"/>
    <xf numFmtId="0" fontId="0" fillId="3" borderId="36" xfId="0" applyFill="1" applyBorder="1" applyAlignment="1" applyProtection="1"/>
    <xf numFmtId="0" fontId="0" fillId="3" borderId="18" xfId="0" applyFill="1" applyBorder="1" applyAlignment="1" applyProtection="1"/>
    <xf numFmtId="0" fontId="0" fillId="3" borderId="48" xfId="0" applyFill="1" applyBorder="1" applyAlignment="1" applyProtection="1"/>
    <xf numFmtId="0" fontId="0" fillId="2" borderId="46" xfId="0" applyFill="1" applyBorder="1" applyAlignment="1" applyProtection="1"/>
    <xf numFmtId="0" fontId="0" fillId="2" borderId="47" xfId="0" applyFill="1" applyBorder="1" applyAlignment="1" applyProtection="1"/>
    <xf numFmtId="0" fontId="4" fillId="2" borderId="0" xfId="0" applyFont="1" applyFill="1" applyBorder="1" applyAlignment="1" applyProtection="1"/>
    <xf numFmtId="0" fontId="0" fillId="2" borderId="0" xfId="0" quotePrefix="1" applyFill="1" applyBorder="1" applyAlignment="1" applyProtection="1">
      <alignment horizontal="left"/>
    </xf>
    <xf numFmtId="0" fontId="0" fillId="2" borderId="0" xfId="0" applyFill="1" applyBorder="1" applyAlignment="1" applyProtection="1">
      <alignment horizontal="left"/>
    </xf>
    <xf numFmtId="0" fontId="0" fillId="0" borderId="12" xfId="0" applyBorder="1" applyAlignment="1" applyProtection="1">
      <alignment horizontal="left"/>
    </xf>
    <xf numFmtId="0" fontId="0" fillId="0" borderId="18" xfId="0" applyBorder="1" applyAlignment="1" applyProtection="1">
      <alignment horizontal="left"/>
    </xf>
    <xf numFmtId="0" fontId="0" fillId="3" borderId="36" xfId="0" applyFill="1" applyBorder="1" applyAlignment="1" applyProtection="1">
      <alignment horizontal="left"/>
    </xf>
    <xf numFmtId="0" fontId="0" fillId="3" borderId="18" xfId="0" applyFill="1" applyBorder="1" applyAlignment="1" applyProtection="1">
      <alignment horizontal="left"/>
    </xf>
    <xf numFmtId="0" fontId="0" fillId="3" borderId="48" xfId="0" applyFill="1" applyBorder="1" applyAlignment="1" applyProtection="1">
      <alignment horizontal="left"/>
    </xf>
    <xf numFmtId="0" fontId="2" fillId="2" borderId="49" xfId="0" applyFont="1" applyFill="1" applyBorder="1" applyAlignment="1" applyProtection="1">
      <alignment horizontal="center"/>
    </xf>
    <xf numFmtId="0" fontId="0" fillId="2" borderId="49" xfId="0" applyFill="1" applyBorder="1" applyAlignment="1" applyProtection="1">
      <alignment horizontal="center"/>
    </xf>
    <xf numFmtId="0" fontId="2" fillId="2" borderId="50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26" xfId="0" applyFont="1" applyFill="1" applyBorder="1" applyAlignment="1" applyProtection="1">
      <alignment horizontal="center"/>
    </xf>
    <xf numFmtId="0" fontId="0" fillId="2" borderId="41" xfId="0" applyFill="1" applyBorder="1" applyAlignment="1" applyProtection="1"/>
    <xf numFmtId="0" fontId="0" fillId="0" borderId="51" xfId="0" applyBorder="1" applyAlignment="1" applyProtection="1"/>
    <xf numFmtId="3" fontId="0" fillId="2" borderId="22" xfId="0" applyNumberFormat="1" applyFill="1" applyBorder="1" applyAlignment="1" applyProtection="1">
      <alignment horizontal="left" indent="1"/>
    </xf>
    <xf numFmtId="3" fontId="0" fillId="2" borderId="1" xfId="0" applyNumberFormat="1" applyFill="1" applyBorder="1" applyAlignment="1" applyProtection="1">
      <alignment horizontal="left" indent="1"/>
    </xf>
    <xf numFmtId="37" fontId="0" fillId="2" borderId="1" xfId="0" applyNumberFormat="1" applyFill="1" applyBorder="1" applyAlignment="1" applyProtection="1">
      <alignment horizontal="center"/>
    </xf>
    <xf numFmtId="0" fontId="0" fillId="2" borderId="18" xfId="0" applyFill="1" applyBorder="1" applyAlignment="1" applyProtection="1"/>
    <xf numFmtId="0" fontId="0" fillId="2" borderId="51" xfId="0" applyFill="1" applyBorder="1" applyAlignment="1" applyProtection="1"/>
    <xf numFmtId="37" fontId="0" fillId="2" borderId="27" xfId="0" applyNumberFormat="1" applyFill="1" applyBorder="1" applyAlignment="1" applyProtection="1">
      <alignment horizontal="center"/>
    </xf>
    <xf numFmtId="0" fontId="2" fillId="2" borderId="10" xfId="0" applyFont="1" applyFill="1" applyBorder="1" applyAlignment="1" applyProtection="1">
      <alignment horizontal="left" vertical="center" indent="3"/>
    </xf>
    <xf numFmtId="0" fontId="0" fillId="0" borderId="0" xfId="0" applyBorder="1" applyAlignment="1" applyProtection="1">
      <alignment horizontal="left" vertical="center" indent="3"/>
    </xf>
    <xf numFmtId="0" fontId="0" fillId="0" borderId="15" xfId="0" applyBorder="1" applyAlignment="1" applyProtection="1">
      <alignment horizontal="left" vertical="center" indent="3"/>
    </xf>
    <xf numFmtId="0" fontId="0" fillId="0" borderId="16" xfId="0" applyBorder="1" applyAlignment="1" applyProtection="1">
      <alignment horizontal="left" vertical="center" indent="3"/>
    </xf>
    <xf numFmtId="0" fontId="2" fillId="2" borderId="0" xfId="0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2" fillId="2" borderId="38" xfId="0" applyFont="1" applyFill="1" applyBorder="1" applyAlignment="1" applyProtection="1">
      <alignment horizontal="center"/>
    </xf>
    <xf numFmtId="0" fontId="0" fillId="2" borderId="28" xfId="0" applyFill="1" applyBorder="1" applyAlignment="1" applyProtection="1">
      <alignment horizontal="center"/>
    </xf>
    <xf numFmtId="0" fontId="0" fillId="2" borderId="25" xfId="0" applyFill="1" applyBorder="1" applyAlignment="1" applyProtection="1">
      <alignment horizontal="center"/>
    </xf>
    <xf numFmtId="0" fontId="2" fillId="2" borderId="52" xfId="0" applyFont="1" applyFill="1" applyBorder="1" applyAlignment="1" applyProtection="1">
      <alignment horizontal="center"/>
    </xf>
    <xf numFmtId="0" fontId="2" fillId="2" borderId="3" xfId="0" applyFont="1" applyFill="1" applyBorder="1" applyAlignment="1" applyProtection="1">
      <alignment horizontal="center"/>
    </xf>
    <xf numFmtId="0" fontId="2" fillId="2" borderId="53" xfId="0" applyFont="1" applyFill="1" applyBorder="1" applyAlignment="1" applyProtection="1">
      <alignment horizontal="center"/>
    </xf>
    <xf numFmtId="0" fontId="2" fillId="2" borderId="28" xfId="0" applyFont="1" applyFill="1" applyBorder="1" applyAlignment="1" applyProtection="1">
      <alignment horizontal="center"/>
    </xf>
    <xf numFmtId="0" fontId="2" fillId="2" borderId="25" xfId="0" applyFont="1" applyFill="1" applyBorder="1" applyAlignment="1" applyProtection="1">
      <alignment horizontal="center"/>
    </xf>
    <xf numFmtId="0" fontId="2" fillId="2" borderId="7" xfId="0" applyFont="1" applyFill="1" applyBorder="1" applyAlignment="1" applyProtection="1">
      <alignment horizontal="center" wrapText="1"/>
    </xf>
    <xf numFmtId="0" fontId="0" fillId="0" borderId="15" xfId="0" applyBorder="1" applyAlignment="1" applyProtection="1">
      <alignment wrapText="1"/>
    </xf>
    <xf numFmtId="0" fontId="2" fillId="2" borderId="7" xfId="0" applyFont="1" applyFill="1" applyBorder="1" applyAlignment="1" applyProtection="1">
      <alignment horizontal="center"/>
    </xf>
    <xf numFmtId="0" fontId="0" fillId="0" borderId="8" xfId="0" applyBorder="1" applyAlignment="1" applyProtection="1"/>
    <xf numFmtId="0" fontId="0" fillId="0" borderId="54" xfId="0" applyBorder="1" applyAlignment="1" applyProtection="1"/>
    <xf numFmtId="0" fontId="0" fillId="0" borderId="40" xfId="0" applyBorder="1" applyAlignment="1" applyProtection="1"/>
    <xf numFmtId="0" fontId="0" fillId="0" borderId="55" xfId="0" applyBorder="1" applyAlignment="1" applyProtection="1"/>
    <xf numFmtId="0" fontId="5" fillId="2" borderId="7" xfId="0" applyFont="1" applyFill="1" applyBorder="1" applyAlignment="1" applyProtection="1">
      <alignment horizontal="center"/>
    </xf>
    <xf numFmtId="0" fontId="0" fillId="0" borderId="9" xfId="0" applyBorder="1" applyAlignment="1" applyProtection="1"/>
    <xf numFmtId="0" fontId="2" fillId="0" borderId="16" xfId="0" applyFont="1" applyBorder="1" applyAlignment="1" applyProtection="1">
      <alignment vertical="center"/>
    </xf>
    <xf numFmtId="0" fontId="0" fillId="0" borderId="48" xfId="0" applyBorder="1" applyAlignment="1" applyProtection="1"/>
    <xf numFmtId="0" fontId="0" fillId="2" borderId="15" xfId="0" applyFill="1" applyBorder="1" applyAlignment="1" applyProtection="1"/>
    <xf numFmtId="0" fontId="0" fillId="2" borderId="16" xfId="0" applyFill="1" applyBorder="1" applyAlignment="1" applyProtection="1"/>
    <xf numFmtId="0" fontId="0" fillId="2" borderId="17" xfId="0" applyFill="1" applyBorder="1" applyAlignment="1" applyProtection="1"/>
    <xf numFmtId="0" fontId="2" fillId="0" borderId="0" xfId="0" applyFont="1" applyAlignment="1" applyProtection="1">
      <alignment vertical="center"/>
    </xf>
    <xf numFmtId="0" fontId="0" fillId="2" borderId="56" xfId="0" applyFill="1" applyBorder="1" applyAlignment="1" applyProtection="1"/>
    <xf numFmtId="0" fontId="0" fillId="2" borderId="32" xfId="0" applyFill="1" applyBorder="1" applyAlignment="1" applyProtection="1"/>
    <xf numFmtId="0" fontId="0" fillId="2" borderId="57" xfId="0" applyFill="1" applyBorder="1" applyAlignment="1" applyProtection="1"/>
    <xf numFmtId="3" fontId="0" fillId="2" borderId="6" xfId="0" applyNumberFormat="1" applyFill="1" applyBorder="1" applyAlignment="1" applyProtection="1">
      <alignment horizontal="left" indent="1"/>
    </xf>
    <xf numFmtId="3" fontId="0" fillId="2" borderId="2" xfId="0" applyNumberFormat="1" applyFill="1" applyBorder="1" applyAlignment="1" applyProtection="1">
      <alignment horizontal="left" indent="1"/>
    </xf>
    <xf numFmtId="37" fontId="0" fillId="2" borderId="2" xfId="0" applyNumberFormat="1" applyFill="1" applyBorder="1" applyAlignment="1" applyProtection="1">
      <alignment horizontal="center"/>
    </xf>
    <xf numFmtId="37" fontId="0" fillId="2" borderId="24" xfId="0" applyNumberFormat="1" applyFill="1" applyBorder="1" applyAlignment="1" applyProtection="1">
      <alignment horizontal="center"/>
    </xf>
    <xf numFmtId="0" fontId="2" fillId="2" borderId="42" xfId="0" applyFont="1" applyFill="1" applyBorder="1" applyAlignment="1" applyProtection="1">
      <alignment horizontal="center"/>
    </xf>
    <xf numFmtId="0" fontId="0" fillId="2" borderId="3" xfId="0" applyFill="1" applyBorder="1" applyAlignment="1" applyProtection="1">
      <alignment horizontal="center"/>
    </xf>
    <xf numFmtId="0" fontId="2" fillId="0" borderId="16" xfId="0" quotePrefix="1" applyFont="1" applyBorder="1" applyAlignment="1" applyProtection="1">
      <alignment horizontal="left" vertical="center"/>
    </xf>
    <xf numFmtId="0" fontId="0" fillId="0" borderId="16" xfId="0" applyBorder="1" applyAlignment="1" applyProtection="1">
      <alignment vertical="center"/>
    </xf>
    <xf numFmtId="0" fontId="0" fillId="0" borderId="16" xfId="0" applyBorder="1" applyAlignment="1"/>
  </cellXfs>
  <cellStyles count="1">
    <cellStyle name="Normal" xfId="0" builtinId="0"/>
  </cellStyles>
  <dxfs count="131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I28"/>
  <sheetViews>
    <sheetView showGridLines="0" tabSelected="1" zoomScaleNormal="100" workbookViewId="0">
      <selection activeCell="D1" sqref="D1:H1"/>
    </sheetView>
  </sheetViews>
  <sheetFormatPr defaultRowHeight="12.75" x14ac:dyDescent="0.2"/>
  <cols>
    <col min="1" max="1" width="6.42578125" customWidth="1"/>
    <col min="2" max="2" width="4.140625" customWidth="1"/>
    <col min="3" max="3" width="7.7109375" customWidth="1"/>
    <col min="5" max="5" width="10.140625" bestFit="1" customWidth="1"/>
  </cols>
  <sheetData>
    <row r="1" spans="1:9" x14ac:dyDescent="0.2">
      <c r="A1" s="21"/>
      <c r="B1" s="190" t="s">
        <v>0</v>
      </c>
      <c r="C1" s="190"/>
      <c r="D1" s="191" t="s">
        <v>82</v>
      </c>
      <c r="E1" s="191"/>
      <c r="F1" s="191"/>
      <c r="G1" s="191"/>
      <c r="H1" s="191"/>
      <c r="I1" s="21"/>
    </row>
    <row r="2" spans="1:9" x14ac:dyDescent="0.2">
      <c r="A2" s="21"/>
      <c r="B2" s="190" t="s">
        <v>1</v>
      </c>
      <c r="C2" s="190"/>
      <c r="D2" s="192"/>
      <c r="E2" s="192"/>
      <c r="F2" s="192"/>
      <c r="G2" s="192"/>
      <c r="H2" s="192"/>
      <c r="I2" s="21"/>
    </row>
    <row r="3" spans="1:9" ht="13.5" thickBot="1" x14ac:dyDescent="0.25">
      <c r="A3" s="21"/>
      <c r="B3" s="21"/>
      <c r="C3" s="21"/>
      <c r="D3" s="21"/>
      <c r="E3" s="21"/>
      <c r="F3" s="21"/>
      <c r="G3" s="21"/>
      <c r="H3" s="21"/>
      <c r="I3" s="21"/>
    </row>
    <row r="4" spans="1:9" ht="13.5" thickBot="1" x14ac:dyDescent="0.25">
      <c r="A4" s="21"/>
      <c r="B4" s="195" t="s">
        <v>81</v>
      </c>
      <c r="C4" s="196"/>
      <c r="D4" s="196"/>
      <c r="E4" s="196"/>
      <c r="F4" s="196"/>
      <c r="G4" s="196"/>
      <c r="H4" s="197"/>
      <c r="I4" s="21"/>
    </row>
    <row r="5" spans="1:9" x14ac:dyDescent="0.2">
      <c r="A5" s="21"/>
      <c r="B5" s="21"/>
      <c r="C5" s="21"/>
      <c r="D5" s="21"/>
      <c r="E5" s="21"/>
      <c r="F5" s="21"/>
      <c r="G5" s="21"/>
      <c r="H5" s="21"/>
      <c r="I5" s="21"/>
    </row>
    <row r="6" spans="1:9" x14ac:dyDescent="0.2">
      <c r="A6" s="21"/>
      <c r="B6" s="190" t="s">
        <v>2</v>
      </c>
      <c r="C6" s="190"/>
      <c r="D6" s="21"/>
      <c r="E6" s="21"/>
      <c r="F6" s="21"/>
      <c r="G6" s="21"/>
      <c r="H6" s="21"/>
      <c r="I6" s="21"/>
    </row>
    <row r="7" spans="1:9" ht="13.5" thickBot="1" x14ac:dyDescent="0.25">
      <c r="A7" s="21"/>
      <c r="B7" s="21"/>
      <c r="C7" s="21"/>
      <c r="D7" s="21"/>
      <c r="E7" s="21"/>
      <c r="F7" s="21"/>
      <c r="G7" s="21"/>
      <c r="H7" s="21"/>
      <c r="I7" s="21"/>
    </row>
    <row r="8" spans="1:9" ht="18" customHeight="1" x14ac:dyDescent="0.2">
      <c r="A8" s="26" t="s">
        <v>72</v>
      </c>
      <c r="B8" s="27"/>
      <c r="C8" s="28" t="s">
        <v>3</v>
      </c>
      <c r="D8" s="194" t="s">
        <v>4</v>
      </c>
      <c r="E8" s="194"/>
      <c r="F8" s="194"/>
      <c r="G8" s="30"/>
      <c r="H8" s="31"/>
      <c r="I8" s="21"/>
    </row>
    <row r="9" spans="1:9" ht="9" customHeight="1" x14ac:dyDescent="0.2">
      <c r="A9" s="26"/>
      <c r="B9" s="32"/>
      <c r="C9" s="33"/>
      <c r="D9" s="24"/>
      <c r="E9" s="24"/>
      <c r="F9" s="24"/>
      <c r="G9" s="33"/>
      <c r="H9" s="34"/>
      <c r="I9" s="21"/>
    </row>
    <row r="10" spans="1:9" x14ac:dyDescent="0.2">
      <c r="A10" s="21"/>
      <c r="B10" s="35"/>
      <c r="C10" s="25" t="s">
        <v>91</v>
      </c>
      <c r="D10" s="25" t="s">
        <v>73</v>
      </c>
      <c r="E10" s="36">
        <v>72</v>
      </c>
      <c r="F10" s="33"/>
      <c r="G10" s="33"/>
      <c r="H10" s="34"/>
      <c r="I10" s="21"/>
    </row>
    <row r="11" spans="1:9" x14ac:dyDescent="0.2">
      <c r="A11" s="21"/>
      <c r="B11" s="35"/>
      <c r="C11" s="33"/>
      <c r="D11" s="25" t="s">
        <v>74</v>
      </c>
      <c r="E11" s="37">
        <v>360000</v>
      </c>
      <c r="F11" s="33"/>
      <c r="G11" s="33"/>
      <c r="H11" s="34"/>
      <c r="I11" s="21"/>
    </row>
    <row r="12" spans="1:9" x14ac:dyDescent="0.2">
      <c r="A12" s="21"/>
      <c r="B12" s="35"/>
      <c r="C12" s="33"/>
      <c r="D12" s="25" t="s">
        <v>75</v>
      </c>
      <c r="E12" s="183">
        <v>4</v>
      </c>
      <c r="F12" s="33"/>
      <c r="G12" s="33"/>
      <c r="H12" s="34"/>
      <c r="I12" s="21"/>
    </row>
    <row r="13" spans="1:9" x14ac:dyDescent="0.2">
      <c r="A13" s="21"/>
      <c r="B13" s="35"/>
      <c r="C13" s="33"/>
      <c r="D13" s="25"/>
      <c r="E13" s="38"/>
      <c r="F13" s="33"/>
      <c r="G13" s="33"/>
      <c r="H13" s="34"/>
      <c r="I13" s="21"/>
    </row>
    <row r="14" spans="1:9" ht="13.5" thickBot="1" x14ac:dyDescent="0.25">
      <c r="A14" s="21"/>
      <c r="B14" s="35"/>
      <c r="C14" s="25" t="s">
        <v>3</v>
      </c>
      <c r="D14" s="39">
        <f>SQRT(2*E10*E11/E12)</f>
        <v>3600</v>
      </c>
      <c r="E14" s="33" t="s">
        <v>76</v>
      </c>
      <c r="F14" s="33"/>
      <c r="G14" s="33"/>
      <c r="H14" s="34"/>
      <c r="I14" s="21"/>
    </row>
    <row r="15" spans="1:9" ht="14.25" thickTop="1" thickBot="1" x14ac:dyDescent="0.25">
      <c r="A15" s="21"/>
      <c r="B15" s="40"/>
      <c r="C15" s="41"/>
      <c r="D15" s="41"/>
      <c r="E15" s="41"/>
      <c r="F15" s="41"/>
      <c r="G15" s="41"/>
      <c r="H15" s="42"/>
      <c r="I15" s="21"/>
    </row>
    <row r="16" spans="1:9" x14ac:dyDescent="0.2">
      <c r="A16" s="21"/>
      <c r="B16" s="21"/>
      <c r="C16" s="21"/>
      <c r="D16" s="21"/>
      <c r="E16" s="21"/>
      <c r="F16" s="21"/>
      <c r="G16" s="21"/>
      <c r="H16" s="21"/>
      <c r="I16" s="21"/>
    </row>
    <row r="17" spans="1:9" ht="13.5" thickBot="1" x14ac:dyDescent="0.25">
      <c r="A17" s="21"/>
      <c r="B17" s="21"/>
      <c r="C17" s="21"/>
      <c r="D17" s="21"/>
      <c r="E17" s="21"/>
      <c r="F17" s="21"/>
      <c r="G17" s="21"/>
      <c r="H17" s="21"/>
      <c r="I17" s="21"/>
    </row>
    <row r="18" spans="1:9" x14ac:dyDescent="0.2">
      <c r="A18" s="21"/>
      <c r="B18" s="27"/>
      <c r="C18" s="28"/>
      <c r="D18" s="194"/>
      <c r="E18" s="194"/>
      <c r="F18" s="194"/>
      <c r="G18" s="30"/>
      <c r="H18" s="31"/>
      <c r="I18" s="21"/>
    </row>
    <row r="19" spans="1:9" x14ac:dyDescent="0.2">
      <c r="A19" s="26" t="s">
        <v>77</v>
      </c>
      <c r="B19" s="32"/>
      <c r="C19" s="33" t="s">
        <v>78</v>
      </c>
      <c r="D19" s="33"/>
      <c r="E19" s="33"/>
      <c r="F19" s="33"/>
      <c r="G19" s="37">
        <f>E21/E22</f>
        <v>100</v>
      </c>
      <c r="H19" s="34" t="s">
        <v>11</v>
      </c>
      <c r="I19" s="21"/>
    </row>
    <row r="20" spans="1:9" x14ac:dyDescent="0.2">
      <c r="A20" s="26"/>
      <c r="B20" s="32"/>
      <c r="C20" s="33"/>
      <c r="D20" s="33"/>
      <c r="E20" s="33"/>
      <c r="F20" s="33"/>
      <c r="G20" s="43"/>
      <c r="H20" s="34"/>
      <c r="I20" s="21"/>
    </row>
    <row r="21" spans="1:9" x14ac:dyDescent="0.2">
      <c r="A21" s="21"/>
      <c r="B21" s="35"/>
      <c r="C21" s="193" t="s">
        <v>9</v>
      </c>
      <c r="D21" s="193"/>
      <c r="E21" s="43">
        <v>360000</v>
      </c>
      <c r="F21" s="33"/>
      <c r="G21" s="33"/>
      <c r="H21" s="34"/>
      <c r="I21" s="21"/>
    </row>
    <row r="22" spans="1:9" x14ac:dyDescent="0.2">
      <c r="A22" s="21"/>
      <c r="B22" s="35"/>
      <c r="C22" s="193" t="s">
        <v>10</v>
      </c>
      <c r="D22" s="193"/>
      <c r="E22" s="44">
        <v>3600</v>
      </c>
      <c r="F22" s="33"/>
      <c r="G22" s="33"/>
      <c r="H22" s="34"/>
      <c r="I22" s="21"/>
    </row>
    <row r="23" spans="1:9" x14ac:dyDescent="0.2">
      <c r="A23" s="21"/>
      <c r="B23" s="35"/>
      <c r="C23" s="33"/>
      <c r="D23" s="33"/>
      <c r="E23" s="33"/>
      <c r="F23" s="33"/>
      <c r="G23" s="33"/>
      <c r="H23" s="34"/>
      <c r="I23" s="21"/>
    </row>
    <row r="24" spans="1:9" x14ac:dyDescent="0.2">
      <c r="A24" s="21"/>
      <c r="B24" s="35"/>
      <c r="C24" s="24" t="s">
        <v>79</v>
      </c>
      <c r="D24" s="24"/>
      <c r="E24" s="24"/>
      <c r="F24" s="25" t="s">
        <v>71</v>
      </c>
      <c r="G24" s="45">
        <f>G19*E10</f>
        <v>7200</v>
      </c>
      <c r="H24" s="34"/>
      <c r="I24" s="21"/>
    </row>
    <row r="25" spans="1:9" x14ac:dyDescent="0.2">
      <c r="A25" s="21"/>
      <c r="B25" s="35"/>
      <c r="C25" s="193" t="s">
        <v>80</v>
      </c>
      <c r="D25" s="193"/>
      <c r="E25" s="193"/>
      <c r="F25" s="193"/>
      <c r="G25" s="46">
        <f>(E22/2)*E12</f>
        <v>7200</v>
      </c>
      <c r="H25" s="34"/>
      <c r="I25" s="21"/>
    </row>
    <row r="26" spans="1:9" ht="13.5" thickBot="1" x14ac:dyDescent="0.25">
      <c r="A26" s="21"/>
      <c r="B26" s="35"/>
      <c r="C26" s="24" t="s">
        <v>12</v>
      </c>
      <c r="D26" s="24"/>
      <c r="E26" s="24"/>
      <c r="F26" s="25" t="s">
        <v>71</v>
      </c>
      <c r="G26" s="47">
        <f>SUM(G24:G25)</f>
        <v>14400</v>
      </c>
      <c r="H26" s="34"/>
      <c r="I26" s="21"/>
    </row>
    <row r="27" spans="1:9" ht="14.25" thickTop="1" thickBot="1" x14ac:dyDescent="0.25">
      <c r="A27" s="21"/>
      <c r="B27" s="40"/>
      <c r="C27" s="41"/>
      <c r="D27" s="41"/>
      <c r="E27" s="41"/>
      <c r="F27" s="41"/>
      <c r="G27" s="41"/>
      <c r="H27" s="42"/>
      <c r="I27" s="21"/>
    </row>
    <row r="28" spans="1:9" x14ac:dyDescent="0.2">
      <c r="A28" s="21"/>
      <c r="B28" s="21"/>
      <c r="C28" s="21"/>
      <c r="D28" s="21"/>
      <c r="E28" s="21"/>
      <c r="F28" s="21"/>
      <c r="G28" s="21"/>
      <c r="H28" s="21"/>
      <c r="I28" s="21"/>
    </row>
  </sheetData>
  <sheetProtection algorithmName="SHA-512" hashValue="EVrsGTIbWzQVVUqA6xnqWaEQs23ZbXZ7KX9957LdKZbFnyzW6g+W+eT+fCnyFgEF8L2ChGTpwZDhrddm0QXqIA==" saltValue="ObKNFee44WU2u4DObQKUfA==" spinCount="100000" sheet="1" objects="1" scenarios="1"/>
  <mergeCells count="11">
    <mergeCell ref="C25:F25"/>
    <mergeCell ref="D8:F8"/>
    <mergeCell ref="C21:D21"/>
    <mergeCell ref="C22:D22"/>
    <mergeCell ref="D18:F18"/>
    <mergeCell ref="B6:C6"/>
    <mergeCell ref="D1:H1"/>
    <mergeCell ref="D2:H2"/>
    <mergeCell ref="B1:C1"/>
    <mergeCell ref="B2:C2"/>
    <mergeCell ref="B4:H4"/>
  </mergeCells>
  <phoneticPr fontId="0" type="noConversion"/>
  <conditionalFormatting sqref="E10">
    <cfRule type="cellIs" dxfId="130" priority="1" stopIfTrue="1" operator="equal">
      <formula>72</formula>
    </cfRule>
  </conditionalFormatting>
  <conditionalFormatting sqref="E11 E21">
    <cfRule type="cellIs" dxfId="129" priority="2" stopIfTrue="1" operator="equal">
      <formula>360000</formula>
    </cfRule>
  </conditionalFormatting>
  <conditionalFormatting sqref="E12:E13">
    <cfRule type="cellIs" dxfId="128" priority="3" stopIfTrue="1" operator="equal">
      <formula>4</formula>
    </cfRule>
  </conditionalFormatting>
  <conditionalFormatting sqref="E22 D14">
    <cfRule type="cellIs" dxfId="127" priority="4" stopIfTrue="1" operator="equal">
      <formula>3600</formula>
    </cfRule>
  </conditionalFormatting>
  <conditionalFormatting sqref="G19:G20">
    <cfRule type="cellIs" dxfId="126" priority="5" stopIfTrue="1" operator="equal">
      <formula>100</formula>
    </cfRule>
  </conditionalFormatting>
  <conditionalFormatting sqref="G24:G25">
    <cfRule type="cellIs" dxfId="125" priority="6" stopIfTrue="1" operator="equal">
      <formula>7200</formula>
    </cfRule>
  </conditionalFormatting>
  <conditionalFormatting sqref="G26">
    <cfRule type="cellIs" dxfId="124" priority="7" stopIfTrue="1" operator="equal">
      <formula>14400</formula>
    </cfRule>
  </conditionalFormatting>
  <pageMargins left="0.75" right="0.75" top="1" bottom="1" header="0.5" footer="0.5"/>
  <pageSetup orientation="portrait" blackAndWhite="1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1:L36"/>
  <sheetViews>
    <sheetView showGridLines="0" zoomScaleNormal="100" workbookViewId="0"/>
  </sheetViews>
  <sheetFormatPr defaultRowHeight="12.75" x14ac:dyDescent="0.2"/>
  <cols>
    <col min="1" max="1" width="4.42578125" customWidth="1"/>
    <col min="2" max="2" width="8.7109375" customWidth="1"/>
    <col min="3" max="11" width="10.140625" customWidth="1"/>
  </cols>
  <sheetData>
    <row r="1" spans="1:12" x14ac:dyDescent="0.2">
      <c r="A1" s="21"/>
      <c r="B1" s="23" t="s">
        <v>0</v>
      </c>
      <c r="C1" s="191" t="s">
        <v>82</v>
      </c>
      <c r="D1" s="191"/>
      <c r="E1" s="191"/>
      <c r="F1" s="191"/>
      <c r="G1" s="191"/>
      <c r="H1" s="21"/>
      <c r="I1" s="21"/>
      <c r="J1" s="21"/>
      <c r="K1" s="21"/>
      <c r="L1" s="21"/>
    </row>
    <row r="2" spans="1:12" x14ac:dyDescent="0.2">
      <c r="A2" s="21"/>
      <c r="B2" s="23" t="s">
        <v>1</v>
      </c>
      <c r="C2" s="192"/>
      <c r="D2" s="192"/>
      <c r="E2" s="192"/>
      <c r="F2" s="192"/>
      <c r="G2" s="192"/>
      <c r="H2" s="21"/>
      <c r="I2" s="21"/>
      <c r="J2" s="21"/>
      <c r="K2" s="21"/>
      <c r="L2" s="21"/>
    </row>
    <row r="3" spans="1:12" ht="13.5" thickBot="1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</row>
    <row r="4" spans="1:12" ht="13.5" thickBot="1" x14ac:dyDescent="0.25">
      <c r="A4" s="21"/>
      <c r="B4" s="195" t="s">
        <v>21</v>
      </c>
      <c r="C4" s="196"/>
      <c r="D4" s="196"/>
      <c r="E4" s="196"/>
      <c r="F4" s="196"/>
      <c r="G4" s="196"/>
      <c r="H4" s="197"/>
      <c r="I4" s="21"/>
      <c r="J4" s="21"/>
      <c r="K4" s="21"/>
      <c r="L4" s="21"/>
    </row>
    <row r="5" spans="1:12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</row>
    <row r="6" spans="1:12" x14ac:dyDescent="0.2">
      <c r="A6" s="21"/>
      <c r="B6" s="190" t="s">
        <v>83</v>
      </c>
      <c r="C6" s="200"/>
      <c r="D6" s="21"/>
      <c r="E6" s="21"/>
      <c r="F6" s="21"/>
      <c r="G6" s="21"/>
      <c r="H6" s="21"/>
      <c r="I6" s="21"/>
      <c r="J6" s="21"/>
      <c r="K6" s="21"/>
      <c r="L6" s="21"/>
    </row>
    <row r="7" spans="1:12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</row>
    <row r="8" spans="1:12" ht="13.5" thickBot="1" x14ac:dyDescent="0.25">
      <c r="A8" s="21"/>
      <c r="B8" s="202" t="s">
        <v>103</v>
      </c>
      <c r="C8" s="202"/>
      <c r="D8" s="202"/>
      <c r="E8" s="21"/>
      <c r="F8" s="21"/>
      <c r="G8" s="21"/>
      <c r="H8" s="21"/>
      <c r="I8" s="21"/>
      <c r="J8" s="21"/>
      <c r="K8" s="21"/>
      <c r="L8" s="21"/>
    </row>
    <row r="9" spans="1:12" ht="14.1" customHeight="1" x14ac:dyDescent="0.2">
      <c r="A9" s="21"/>
      <c r="B9" s="19"/>
      <c r="C9" s="198" t="s">
        <v>17</v>
      </c>
      <c r="D9" s="198"/>
      <c r="E9" s="198"/>
      <c r="F9" s="198" t="s">
        <v>18</v>
      </c>
      <c r="G9" s="198"/>
      <c r="H9" s="198"/>
      <c r="I9" s="198" t="s">
        <v>19</v>
      </c>
      <c r="J9" s="198"/>
      <c r="K9" s="199"/>
      <c r="L9" s="21"/>
    </row>
    <row r="10" spans="1:12" ht="14.1" customHeight="1" thickBot="1" x14ac:dyDescent="0.25">
      <c r="A10" s="21"/>
      <c r="B10" s="20" t="s">
        <v>13</v>
      </c>
      <c r="C10" s="51" t="s">
        <v>14</v>
      </c>
      <c r="D10" s="51" t="s">
        <v>15</v>
      </c>
      <c r="E10" s="51" t="s">
        <v>16</v>
      </c>
      <c r="F10" s="51" t="s">
        <v>14</v>
      </c>
      <c r="G10" s="51" t="s">
        <v>15</v>
      </c>
      <c r="H10" s="51" t="s">
        <v>16</v>
      </c>
      <c r="I10" s="51" t="s">
        <v>14</v>
      </c>
      <c r="J10" s="51" t="s">
        <v>15</v>
      </c>
      <c r="K10" s="52" t="s">
        <v>16</v>
      </c>
      <c r="L10" s="21"/>
    </row>
    <row r="11" spans="1:12" ht="14.1" customHeight="1" thickBot="1" x14ac:dyDescent="0.25">
      <c r="A11" s="21"/>
      <c r="B11" s="48">
        <v>40360</v>
      </c>
      <c r="C11" s="53"/>
      <c r="D11" s="54"/>
      <c r="E11" s="55"/>
      <c r="F11" s="56"/>
      <c r="G11" s="54"/>
      <c r="H11" s="55"/>
      <c r="I11" s="53">
        <v>1000</v>
      </c>
      <c r="J11" s="54">
        <v>4</v>
      </c>
      <c r="K11" s="57">
        <f>I11*J11</f>
        <v>4000</v>
      </c>
      <c r="L11" s="21"/>
    </row>
    <row r="12" spans="1:12" ht="14.1" customHeight="1" thickBot="1" x14ac:dyDescent="0.25">
      <c r="A12" s="21"/>
      <c r="B12" s="49">
        <v>40362</v>
      </c>
      <c r="C12" s="58"/>
      <c r="D12" s="59"/>
      <c r="E12" s="11"/>
      <c r="F12" s="60">
        <v>250</v>
      </c>
      <c r="G12" s="59">
        <v>4</v>
      </c>
      <c r="H12" s="61">
        <f>F12*G12</f>
        <v>1000</v>
      </c>
      <c r="I12" s="58">
        <f>I11-F12</f>
        <v>750</v>
      </c>
      <c r="J12" s="59">
        <v>4</v>
      </c>
      <c r="K12" s="57">
        <f>I12*J12</f>
        <v>3000</v>
      </c>
      <c r="L12" s="21"/>
    </row>
    <row r="13" spans="1:12" ht="14.1" customHeight="1" thickBot="1" x14ac:dyDescent="0.25">
      <c r="A13" s="21"/>
      <c r="B13" s="49">
        <v>40364</v>
      </c>
      <c r="C13" s="58">
        <v>500</v>
      </c>
      <c r="D13" s="59">
        <v>4.5</v>
      </c>
      <c r="E13" s="61">
        <f>C13*D13</f>
        <v>2250</v>
      </c>
      <c r="F13" s="60"/>
      <c r="G13" s="59"/>
      <c r="H13" s="55"/>
      <c r="I13" s="58">
        <f>+I12</f>
        <v>750</v>
      </c>
      <c r="J13" s="59">
        <f>+J12</f>
        <v>4</v>
      </c>
      <c r="K13" s="62"/>
      <c r="L13" s="21"/>
    </row>
    <row r="14" spans="1:12" ht="14.1" customHeight="1" thickBot="1" x14ac:dyDescent="0.25">
      <c r="A14" s="21"/>
      <c r="B14" s="49"/>
      <c r="C14" s="58"/>
      <c r="D14" s="59"/>
      <c r="E14" s="55"/>
      <c r="F14" s="60"/>
      <c r="G14" s="59"/>
      <c r="H14" s="11"/>
      <c r="I14" s="58">
        <f>+C13</f>
        <v>500</v>
      </c>
      <c r="J14" s="59">
        <f>+D13</f>
        <v>4.5</v>
      </c>
      <c r="K14" s="63">
        <f>I13*J13+I14*J14</f>
        <v>5250</v>
      </c>
      <c r="L14" s="21"/>
    </row>
    <row r="15" spans="1:12" ht="14.1" customHeight="1" thickBot="1" x14ac:dyDescent="0.25">
      <c r="A15" s="21"/>
      <c r="B15" s="49">
        <v>40365</v>
      </c>
      <c r="C15" s="58"/>
      <c r="D15" s="59"/>
      <c r="E15" s="11"/>
      <c r="F15" s="60">
        <v>150</v>
      </c>
      <c r="G15" s="59">
        <v>4</v>
      </c>
      <c r="H15" s="61">
        <f>F15*G15</f>
        <v>600</v>
      </c>
      <c r="I15" s="58">
        <f>I13-F15</f>
        <v>600</v>
      </c>
      <c r="J15" s="59">
        <f>+J13</f>
        <v>4</v>
      </c>
      <c r="K15" s="62"/>
      <c r="L15" s="21"/>
    </row>
    <row r="16" spans="1:12" ht="14.1" customHeight="1" thickBot="1" x14ac:dyDescent="0.25">
      <c r="A16" s="21"/>
      <c r="B16" s="49"/>
      <c r="C16" s="58"/>
      <c r="D16" s="59"/>
      <c r="E16" s="11"/>
      <c r="F16" s="60"/>
      <c r="G16" s="59"/>
      <c r="H16" s="55"/>
      <c r="I16" s="58">
        <f>+I14</f>
        <v>500</v>
      </c>
      <c r="J16" s="59">
        <f>+J14</f>
        <v>4.5</v>
      </c>
      <c r="K16" s="63">
        <f>I15*J15+I16*J16</f>
        <v>4650</v>
      </c>
      <c r="L16" s="21"/>
    </row>
    <row r="17" spans="1:12" ht="14.1" customHeight="1" thickBot="1" x14ac:dyDescent="0.25">
      <c r="A17" s="21"/>
      <c r="B17" s="49">
        <v>40369</v>
      </c>
      <c r="C17" s="58"/>
      <c r="D17" s="59"/>
      <c r="E17" s="11"/>
      <c r="F17" s="60">
        <v>110</v>
      </c>
      <c r="G17" s="59">
        <v>4</v>
      </c>
      <c r="H17" s="61">
        <f>F17*G17</f>
        <v>440</v>
      </c>
      <c r="I17" s="58">
        <f>I15-F17</f>
        <v>490</v>
      </c>
      <c r="J17" s="59">
        <f>+J15</f>
        <v>4</v>
      </c>
      <c r="K17" s="62"/>
      <c r="L17" s="21"/>
    </row>
    <row r="18" spans="1:12" ht="14.1" customHeight="1" thickBot="1" x14ac:dyDescent="0.25">
      <c r="A18" s="21"/>
      <c r="B18" s="49"/>
      <c r="C18" s="58"/>
      <c r="D18" s="59"/>
      <c r="E18" s="11"/>
      <c r="F18" s="60"/>
      <c r="G18" s="59"/>
      <c r="H18" s="55"/>
      <c r="I18" s="58">
        <f>+I16</f>
        <v>500</v>
      </c>
      <c r="J18" s="59">
        <f>+J16</f>
        <v>4.5</v>
      </c>
      <c r="K18" s="63">
        <f>I17*J17+I18*J18</f>
        <v>4210</v>
      </c>
      <c r="L18" s="21"/>
    </row>
    <row r="19" spans="1:12" ht="14.1" customHeight="1" thickBot="1" x14ac:dyDescent="0.25">
      <c r="A19" s="21"/>
      <c r="B19" s="49">
        <v>40370</v>
      </c>
      <c r="C19" s="58"/>
      <c r="D19" s="59"/>
      <c r="E19" s="11"/>
      <c r="F19" s="60">
        <v>-10</v>
      </c>
      <c r="G19" s="59">
        <v>4</v>
      </c>
      <c r="H19" s="61">
        <f>F19*G19</f>
        <v>-40</v>
      </c>
      <c r="I19" s="58">
        <f>I17-F19</f>
        <v>500</v>
      </c>
      <c r="J19" s="59">
        <f>+J17</f>
        <v>4</v>
      </c>
      <c r="K19" s="62"/>
      <c r="L19" s="21"/>
    </row>
    <row r="20" spans="1:12" ht="14.1" customHeight="1" thickBot="1" x14ac:dyDescent="0.25">
      <c r="A20" s="21"/>
      <c r="B20" s="49"/>
      <c r="C20" s="58"/>
      <c r="D20" s="59"/>
      <c r="E20" s="11"/>
      <c r="F20" s="60"/>
      <c r="G20" s="59"/>
      <c r="H20" s="55"/>
      <c r="I20" s="58">
        <f>+I18</f>
        <v>500</v>
      </c>
      <c r="J20" s="59">
        <v>4.5</v>
      </c>
      <c r="K20" s="63">
        <f>I19*J19+I20*J20</f>
        <v>4250</v>
      </c>
      <c r="L20" s="21"/>
    </row>
    <row r="21" spans="1:12" ht="14.1" customHeight="1" thickBot="1" x14ac:dyDescent="0.25">
      <c r="A21" s="21"/>
      <c r="B21" s="49">
        <v>40374</v>
      </c>
      <c r="C21" s="58">
        <v>500</v>
      </c>
      <c r="D21" s="59">
        <v>5</v>
      </c>
      <c r="E21" s="61">
        <f>C21*D21</f>
        <v>2500</v>
      </c>
      <c r="F21" s="60"/>
      <c r="G21" s="59"/>
      <c r="H21" s="11"/>
      <c r="I21" s="58">
        <f>+I19</f>
        <v>500</v>
      </c>
      <c r="J21" s="59">
        <f>+J19</f>
        <v>4</v>
      </c>
      <c r="K21" s="62"/>
      <c r="L21" s="21"/>
    </row>
    <row r="22" spans="1:12" ht="14.1" customHeight="1" x14ac:dyDescent="0.2">
      <c r="A22" s="21"/>
      <c r="B22" s="49"/>
      <c r="C22" s="58"/>
      <c r="D22" s="59"/>
      <c r="E22" s="55"/>
      <c r="F22" s="60"/>
      <c r="G22" s="59"/>
      <c r="H22" s="11"/>
      <c r="I22" s="58">
        <f>+I20</f>
        <v>500</v>
      </c>
      <c r="J22" s="59">
        <f>+J20</f>
        <v>4.5</v>
      </c>
      <c r="K22" s="64"/>
      <c r="L22" s="21"/>
    </row>
    <row r="23" spans="1:12" ht="14.1" customHeight="1" thickBot="1" x14ac:dyDescent="0.25">
      <c r="A23" s="21"/>
      <c r="B23" s="49"/>
      <c r="C23" s="58"/>
      <c r="D23" s="59"/>
      <c r="E23" s="11"/>
      <c r="F23" s="60"/>
      <c r="G23" s="59"/>
      <c r="H23" s="11"/>
      <c r="I23" s="58">
        <f>+C21</f>
        <v>500</v>
      </c>
      <c r="J23" s="59">
        <f>+D21</f>
        <v>5</v>
      </c>
      <c r="K23" s="63">
        <f>I21*J21+I22*J22+I23*J23</f>
        <v>6750</v>
      </c>
      <c r="L23" s="21"/>
    </row>
    <row r="24" spans="1:12" ht="14.1" customHeight="1" thickBot="1" x14ac:dyDescent="0.25">
      <c r="A24" s="21"/>
      <c r="B24" s="49">
        <v>40379</v>
      </c>
      <c r="C24" s="58">
        <v>-300</v>
      </c>
      <c r="D24" s="59">
        <v>5</v>
      </c>
      <c r="E24" s="61">
        <f>C24*D24</f>
        <v>-1500</v>
      </c>
      <c r="F24" s="60"/>
      <c r="G24" s="59"/>
      <c r="H24" s="11"/>
      <c r="I24" s="58">
        <f>+I21</f>
        <v>500</v>
      </c>
      <c r="J24" s="59">
        <f>+J21</f>
        <v>4</v>
      </c>
      <c r="K24" s="62"/>
      <c r="L24" s="21"/>
    </row>
    <row r="25" spans="1:12" ht="14.1" customHeight="1" x14ac:dyDescent="0.2">
      <c r="A25" s="21"/>
      <c r="B25" s="49"/>
      <c r="C25" s="58"/>
      <c r="D25" s="59"/>
      <c r="E25" s="55"/>
      <c r="F25" s="60"/>
      <c r="G25" s="59"/>
      <c r="H25" s="11"/>
      <c r="I25" s="58">
        <f>+I22</f>
        <v>500</v>
      </c>
      <c r="J25" s="59">
        <f>+J22</f>
        <v>4.5</v>
      </c>
      <c r="K25" s="64"/>
      <c r="L25" s="21"/>
    </row>
    <row r="26" spans="1:12" ht="14.1" customHeight="1" thickBot="1" x14ac:dyDescent="0.25">
      <c r="A26" s="21"/>
      <c r="B26" s="49"/>
      <c r="C26" s="58"/>
      <c r="D26" s="59"/>
      <c r="E26" s="11"/>
      <c r="F26" s="60"/>
      <c r="G26" s="59"/>
      <c r="H26" s="11"/>
      <c r="I26" s="58">
        <f>I23+C24</f>
        <v>200</v>
      </c>
      <c r="J26" s="59">
        <f>+J23</f>
        <v>5</v>
      </c>
      <c r="K26" s="63">
        <f>I24*J24+I25*J25+I26*J26</f>
        <v>5250</v>
      </c>
      <c r="L26" s="21"/>
    </row>
    <row r="27" spans="1:12" ht="14.1" customHeight="1" thickBot="1" x14ac:dyDescent="0.25">
      <c r="A27" s="21"/>
      <c r="B27" s="49">
        <v>40385</v>
      </c>
      <c r="C27" s="58"/>
      <c r="D27" s="59"/>
      <c r="E27" s="11"/>
      <c r="F27" s="60">
        <f>+I24</f>
        <v>500</v>
      </c>
      <c r="G27" s="59">
        <f>+J24</f>
        <v>4</v>
      </c>
      <c r="H27" s="61">
        <f>F27*G27</f>
        <v>2000</v>
      </c>
      <c r="I27" s="58">
        <f>I25-F28</f>
        <v>400</v>
      </c>
      <c r="J27" s="59">
        <f>+J25</f>
        <v>4.5</v>
      </c>
      <c r="K27" s="62"/>
      <c r="L27" s="21"/>
    </row>
    <row r="28" spans="1:12" ht="14.1" customHeight="1" thickBot="1" x14ac:dyDescent="0.25">
      <c r="A28" s="21"/>
      <c r="B28" s="49"/>
      <c r="C28" s="58"/>
      <c r="D28" s="59"/>
      <c r="E28" s="11"/>
      <c r="F28" s="60">
        <v>100</v>
      </c>
      <c r="G28" s="59">
        <v>4.5</v>
      </c>
      <c r="H28" s="65">
        <f>F28*G28</f>
        <v>450</v>
      </c>
      <c r="I28" s="58">
        <f>+I26</f>
        <v>200</v>
      </c>
      <c r="J28" s="59">
        <f>+J26</f>
        <v>5</v>
      </c>
      <c r="K28" s="63">
        <f>I27*J27+I28*J28</f>
        <v>2800</v>
      </c>
      <c r="L28" s="21"/>
    </row>
    <row r="29" spans="1:12" ht="14.1" customHeight="1" thickBot="1" x14ac:dyDescent="0.25">
      <c r="A29" s="21"/>
      <c r="B29" s="50"/>
      <c r="C29" s="66"/>
      <c r="D29" s="67"/>
      <c r="E29" s="13"/>
      <c r="F29" s="68"/>
      <c r="G29" s="67"/>
      <c r="H29" s="69"/>
      <c r="I29" s="66"/>
      <c r="J29" s="67"/>
      <c r="K29" s="70"/>
      <c r="L29" s="21"/>
    </row>
    <row r="30" spans="1:12" x14ac:dyDescent="0.2">
      <c r="A30" s="21"/>
      <c r="B30" s="71"/>
      <c r="C30" s="72"/>
      <c r="D30" s="73"/>
      <c r="E30" s="74"/>
      <c r="F30" s="75"/>
      <c r="G30" s="73"/>
      <c r="H30" s="74"/>
      <c r="I30" s="76"/>
      <c r="J30" s="73"/>
      <c r="K30" s="77"/>
      <c r="L30" s="21"/>
    </row>
    <row r="31" spans="1:12" x14ac:dyDescent="0.2">
      <c r="A31" s="21"/>
      <c r="B31" s="35"/>
      <c r="C31" s="33"/>
      <c r="D31" s="33"/>
      <c r="E31" s="33"/>
      <c r="F31" s="33"/>
      <c r="G31" s="33"/>
      <c r="H31" s="33"/>
      <c r="I31" s="33"/>
      <c r="J31" s="33"/>
      <c r="K31" s="34"/>
      <c r="L31" s="21"/>
    </row>
    <row r="32" spans="1:12" ht="14.1" customHeight="1" thickBot="1" x14ac:dyDescent="0.25">
      <c r="A32" s="21"/>
      <c r="B32" s="35"/>
      <c r="C32" s="201" t="s">
        <v>20</v>
      </c>
      <c r="D32" s="201"/>
      <c r="E32" s="201"/>
      <c r="F32" s="79">
        <f>H12+H15+H17+H19+H27+H28</f>
        <v>4450</v>
      </c>
      <c r="G32" s="33"/>
      <c r="H32" s="33"/>
      <c r="I32" s="33"/>
      <c r="J32" s="33"/>
      <c r="K32" s="34"/>
      <c r="L32" s="21"/>
    </row>
    <row r="33" spans="1:12" ht="14.1" customHeight="1" thickBot="1" x14ac:dyDescent="0.25">
      <c r="A33" s="21"/>
      <c r="B33" s="35"/>
      <c r="C33" s="201" t="s">
        <v>69</v>
      </c>
      <c r="D33" s="201"/>
      <c r="E33" s="201"/>
      <c r="F33" s="184">
        <f>K28</f>
        <v>2800</v>
      </c>
      <c r="G33" s="33"/>
      <c r="H33" s="33"/>
      <c r="I33" s="33"/>
      <c r="J33" s="33"/>
      <c r="K33" s="34"/>
      <c r="L33" s="21"/>
    </row>
    <row r="34" spans="1:12" ht="13.5" thickBot="1" x14ac:dyDescent="0.25">
      <c r="A34" s="21"/>
      <c r="B34" s="40"/>
      <c r="C34" s="41"/>
      <c r="D34" s="41"/>
      <c r="E34" s="41"/>
      <c r="F34" s="41"/>
      <c r="G34" s="41"/>
      <c r="H34" s="41"/>
      <c r="I34" s="41"/>
      <c r="J34" s="41"/>
      <c r="K34" s="42"/>
      <c r="L34" s="21"/>
    </row>
    <row r="35" spans="1:12" x14ac:dyDescent="0.2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</row>
    <row r="36" spans="1:12" x14ac:dyDescent="0.2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</row>
  </sheetData>
  <sheetProtection algorithmName="SHA-512" hashValue="0ofa5Z/GxqR2uZoWJHQnh/CUbEiQXvlmvX/E8PjMgrHZ/1C2B2ymXPrUTGHWM/gfctz3XZ1bil4Lv08NV4f6Pw==" saltValue="abUl64/RuaXz6fiMvkFQXA==" spinCount="100000" sheet="1" objects="1" scenarios="1"/>
  <mergeCells count="10">
    <mergeCell ref="C1:G1"/>
    <mergeCell ref="C2:G2"/>
    <mergeCell ref="F9:H9"/>
    <mergeCell ref="I9:K9"/>
    <mergeCell ref="B4:H4"/>
    <mergeCell ref="B6:C6"/>
    <mergeCell ref="C32:E32"/>
    <mergeCell ref="C33:E33"/>
    <mergeCell ref="B8:D8"/>
    <mergeCell ref="C9:E9"/>
  </mergeCells>
  <phoneticPr fontId="0" type="noConversion"/>
  <conditionalFormatting sqref="F32">
    <cfRule type="cellIs" dxfId="123" priority="1" stopIfTrue="1" operator="equal">
      <formula>4450</formula>
    </cfRule>
  </conditionalFormatting>
  <conditionalFormatting sqref="K28 F33">
    <cfRule type="cellIs" dxfId="122" priority="2" stopIfTrue="1" operator="equal">
      <formula>2800</formula>
    </cfRule>
  </conditionalFormatting>
  <conditionalFormatting sqref="H12">
    <cfRule type="cellIs" dxfId="121" priority="3" stopIfTrue="1" operator="equal">
      <formula>1000</formula>
    </cfRule>
  </conditionalFormatting>
  <conditionalFormatting sqref="H15">
    <cfRule type="cellIs" dxfId="120" priority="4" stopIfTrue="1" operator="equal">
      <formula>600</formula>
    </cfRule>
  </conditionalFormatting>
  <conditionalFormatting sqref="H17">
    <cfRule type="cellIs" dxfId="119" priority="5" stopIfTrue="1" operator="equal">
      <formula>440</formula>
    </cfRule>
  </conditionalFormatting>
  <conditionalFormatting sqref="H19">
    <cfRule type="cellIs" dxfId="118" priority="6" stopIfTrue="1" operator="equal">
      <formula>-40</formula>
    </cfRule>
  </conditionalFormatting>
  <conditionalFormatting sqref="H27">
    <cfRule type="cellIs" dxfId="117" priority="7" stopIfTrue="1" operator="equal">
      <formula>2000</formula>
    </cfRule>
  </conditionalFormatting>
  <conditionalFormatting sqref="H28">
    <cfRule type="cellIs" dxfId="116" priority="8" stopIfTrue="1" operator="equal">
      <formula>450</formula>
    </cfRule>
  </conditionalFormatting>
  <conditionalFormatting sqref="E13">
    <cfRule type="cellIs" dxfId="115" priority="9" stopIfTrue="1" operator="equal">
      <formula>2250</formula>
    </cfRule>
  </conditionalFormatting>
  <conditionalFormatting sqref="E21">
    <cfRule type="cellIs" dxfId="114" priority="10" stopIfTrue="1" operator="equal">
      <formula>2500</formula>
    </cfRule>
  </conditionalFormatting>
  <conditionalFormatting sqref="E24">
    <cfRule type="cellIs" dxfId="113" priority="11" stopIfTrue="1" operator="equal">
      <formula>-1500</formula>
    </cfRule>
  </conditionalFormatting>
  <conditionalFormatting sqref="K11">
    <cfRule type="cellIs" dxfId="112" priority="12" stopIfTrue="1" operator="equal">
      <formula>4000</formula>
    </cfRule>
  </conditionalFormatting>
  <conditionalFormatting sqref="K12">
    <cfRule type="cellIs" dxfId="111" priority="13" stopIfTrue="1" operator="equal">
      <formula>3000</formula>
    </cfRule>
  </conditionalFormatting>
  <conditionalFormatting sqref="K14 K26">
    <cfRule type="cellIs" dxfId="110" priority="14" stopIfTrue="1" operator="equal">
      <formula>5250</formula>
    </cfRule>
  </conditionalFormatting>
  <conditionalFormatting sqref="K16">
    <cfRule type="cellIs" dxfId="109" priority="15" stopIfTrue="1" operator="equal">
      <formula>4650</formula>
    </cfRule>
  </conditionalFormatting>
  <conditionalFormatting sqref="K18">
    <cfRule type="cellIs" dxfId="108" priority="16" stopIfTrue="1" operator="equal">
      <formula>4210</formula>
    </cfRule>
  </conditionalFormatting>
  <conditionalFormatting sqref="K20">
    <cfRule type="cellIs" dxfId="107" priority="17" stopIfTrue="1" operator="equal">
      <formula>4250</formula>
    </cfRule>
  </conditionalFormatting>
  <conditionalFormatting sqref="K23">
    <cfRule type="cellIs" dxfId="106" priority="18" stopIfTrue="1" operator="equal">
      <formula>6750</formula>
    </cfRule>
  </conditionalFormatting>
  <pageMargins left="0.75" right="0.75" top="1" bottom="1" header="0.5" footer="0.5"/>
  <pageSetup orientation="landscape" blackAndWhite="1" horizontalDpi="300" verticalDpi="300" r:id="rId1"/>
  <headerFooter alignWithMargins="0"/>
  <ignoredErrors>
    <ignoredError sqref="I16 I18" formula="1"/>
  </ignoredError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/>
  <dimension ref="A1:M38"/>
  <sheetViews>
    <sheetView showGridLines="0" zoomScaleNormal="100" workbookViewId="0">
      <selection activeCell="D1" sqref="D1:J1"/>
    </sheetView>
  </sheetViews>
  <sheetFormatPr defaultRowHeight="12.75" x14ac:dyDescent="0.2"/>
  <cols>
    <col min="1" max="1" width="5.7109375" customWidth="1"/>
    <col min="2" max="2" width="3.85546875" customWidth="1"/>
    <col min="3" max="3" width="7.7109375" customWidth="1"/>
    <col min="4" max="5" width="9.28515625" customWidth="1"/>
    <col min="7" max="7" width="2.28515625" customWidth="1"/>
  </cols>
  <sheetData>
    <row r="1" spans="1:11" x14ac:dyDescent="0.2">
      <c r="A1" s="21"/>
      <c r="B1" s="190" t="s">
        <v>0</v>
      </c>
      <c r="C1" s="190"/>
      <c r="D1" s="191" t="s">
        <v>82</v>
      </c>
      <c r="E1" s="191"/>
      <c r="F1" s="191"/>
      <c r="G1" s="191"/>
      <c r="H1" s="191"/>
      <c r="I1" s="191"/>
      <c r="J1" s="191"/>
      <c r="K1" s="21"/>
    </row>
    <row r="2" spans="1:11" x14ac:dyDescent="0.2">
      <c r="A2" s="21"/>
      <c r="B2" s="190" t="s">
        <v>1</v>
      </c>
      <c r="C2" s="190"/>
      <c r="D2" s="192"/>
      <c r="E2" s="192"/>
      <c r="F2" s="192"/>
      <c r="G2" s="192"/>
      <c r="H2" s="192"/>
      <c r="I2" s="192"/>
      <c r="J2" s="192"/>
      <c r="K2" s="21"/>
    </row>
    <row r="3" spans="1:11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</row>
    <row r="4" spans="1:11" x14ac:dyDescent="0.2">
      <c r="A4" s="21"/>
      <c r="B4" s="206" t="s">
        <v>32</v>
      </c>
      <c r="C4" s="207"/>
      <c r="D4" s="207"/>
      <c r="E4" s="207"/>
      <c r="F4" s="207"/>
      <c r="G4" s="207"/>
      <c r="H4" s="207"/>
      <c r="I4" s="207"/>
      <c r="J4" s="208"/>
      <c r="K4" s="21"/>
    </row>
    <row r="5" spans="1:11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</row>
    <row r="6" spans="1:11" x14ac:dyDescent="0.2">
      <c r="A6" s="21"/>
      <c r="B6" s="190" t="s">
        <v>22</v>
      </c>
      <c r="C6" s="190"/>
      <c r="D6" s="21"/>
      <c r="E6" s="21"/>
      <c r="F6" s="21"/>
      <c r="G6" s="21"/>
      <c r="H6" s="21"/>
      <c r="I6" s="21"/>
      <c r="J6" s="21"/>
      <c r="K6" s="21"/>
    </row>
    <row r="7" spans="1:11" ht="13.5" thickBot="1" x14ac:dyDescent="0.25">
      <c r="A7" s="21"/>
      <c r="B7" s="200"/>
      <c r="C7" s="200"/>
      <c r="D7" s="200"/>
      <c r="E7" s="200"/>
      <c r="F7" s="200"/>
      <c r="G7" s="200"/>
      <c r="H7" s="200"/>
      <c r="I7" s="200"/>
      <c r="J7" s="200"/>
      <c r="K7" s="21"/>
    </row>
    <row r="8" spans="1:11" ht="15" customHeight="1" thickBot="1" x14ac:dyDescent="0.25">
      <c r="A8" s="21"/>
      <c r="B8" s="80" t="s">
        <v>84</v>
      </c>
      <c r="C8" s="203" t="s">
        <v>25</v>
      </c>
      <c r="D8" s="203"/>
      <c r="E8" s="203"/>
      <c r="F8" s="204"/>
      <c r="G8" s="203"/>
      <c r="H8" s="203"/>
      <c r="I8" s="203"/>
      <c r="J8" s="205"/>
      <c r="K8" s="21"/>
    </row>
    <row r="9" spans="1:11" ht="15" customHeight="1" x14ac:dyDescent="0.2">
      <c r="A9" s="21"/>
      <c r="B9" s="32"/>
      <c r="C9" s="81" t="s">
        <v>23</v>
      </c>
      <c r="D9" s="81"/>
      <c r="E9" s="81"/>
      <c r="F9" s="95">
        <v>200</v>
      </c>
      <c r="G9" s="24"/>
      <c r="H9" s="24"/>
      <c r="I9" s="33"/>
      <c r="J9" s="34"/>
      <c r="K9" s="21"/>
    </row>
    <row r="10" spans="1:11" ht="14.1" customHeight="1" x14ac:dyDescent="0.2">
      <c r="A10" s="21"/>
      <c r="B10" s="35"/>
      <c r="C10" s="211" t="s">
        <v>24</v>
      </c>
      <c r="D10" s="211"/>
      <c r="E10" s="81"/>
      <c r="F10" s="82">
        <v>5</v>
      </c>
      <c r="G10" s="24"/>
      <c r="H10" s="78"/>
      <c r="I10" s="33"/>
      <c r="J10" s="34"/>
      <c r="K10" s="21"/>
    </row>
    <row r="11" spans="1:11" ht="14.1" customHeight="1" x14ac:dyDescent="0.2">
      <c r="A11" s="21"/>
      <c r="B11" s="35"/>
      <c r="C11" s="211" t="s">
        <v>27</v>
      </c>
      <c r="D11" s="211"/>
      <c r="E11" s="81"/>
      <c r="F11" s="82">
        <v>500</v>
      </c>
      <c r="G11" s="24"/>
      <c r="H11" s="78"/>
      <c r="I11" s="33"/>
      <c r="J11" s="34"/>
      <c r="K11" s="21"/>
    </row>
    <row r="12" spans="1:11" ht="14.1" customHeight="1" x14ac:dyDescent="0.2">
      <c r="A12" s="21"/>
      <c r="B12" s="35"/>
      <c r="C12" s="81"/>
      <c r="D12" s="81"/>
      <c r="E12" s="81"/>
      <c r="F12" s="24"/>
      <c r="G12" s="24"/>
      <c r="H12" s="78"/>
      <c r="I12" s="33"/>
      <c r="J12" s="34"/>
      <c r="K12" s="21"/>
    </row>
    <row r="13" spans="1:11" ht="14.1" customHeight="1" thickBot="1" x14ac:dyDescent="0.25">
      <c r="A13" s="21"/>
      <c r="B13" s="35"/>
      <c r="C13" s="83" t="s">
        <v>89</v>
      </c>
      <c r="D13" s="83"/>
      <c r="E13" s="83"/>
      <c r="F13" s="39">
        <f>F9*F10+F11</f>
        <v>1500</v>
      </c>
      <c r="G13" s="33" t="s">
        <v>90</v>
      </c>
      <c r="H13" s="33"/>
      <c r="I13" s="33"/>
      <c r="J13" s="34"/>
      <c r="K13" s="21"/>
    </row>
    <row r="14" spans="1:11" ht="14.25" thickTop="1" thickBot="1" x14ac:dyDescent="0.25">
      <c r="A14" s="21"/>
      <c r="B14" s="40"/>
      <c r="C14" s="41"/>
      <c r="D14" s="41"/>
      <c r="E14" s="41"/>
      <c r="F14" s="41"/>
      <c r="G14" s="41"/>
      <c r="H14" s="41"/>
      <c r="I14" s="41"/>
      <c r="J14" s="42"/>
      <c r="K14" s="21"/>
    </row>
    <row r="15" spans="1:11" ht="13.5" thickBot="1" x14ac:dyDescent="0.25">
      <c r="A15" s="21"/>
      <c r="B15" s="21"/>
      <c r="C15" s="21"/>
      <c r="D15" s="21"/>
      <c r="E15" s="21"/>
      <c r="F15" s="21"/>
      <c r="G15" s="21"/>
      <c r="H15" s="21"/>
      <c r="I15" s="21"/>
      <c r="J15" s="21"/>
      <c r="K15" s="21"/>
    </row>
    <row r="16" spans="1:11" ht="15" customHeight="1" thickBot="1" x14ac:dyDescent="0.25">
      <c r="A16" s="21"/>
      <c r="B16" s="80" t="s">
        <v>85</v>
      </c>
      <c r="C16" s="203" t="s">
        <v>87</v>
      </c>
      <c r="D16" s="203"/>
      <c r="E16" s="203"/>
      <c r="F16" s="203"/>
      <c r="G16" s="203"/>
      <c r="H16" s="203"/>
      <c r="I16" s="203"/>
      <c r="J16" s="205"/>
      <c r="K16" s="21"/>
    </row>
    <row r="17" spans="1:13" ht="18" customHeight="1" x14ac:dyDescent="0.2">
      <c r="A17" s="21"/>
      <c r="B17" s="27"/>
      <c r="C17" s="28" t="s">
        <v>3</v>
      </c>
      <c r="D17" s="194" t="s">
        <v>4</v>
      </c>
      <c r="E17" s="194"/>
      <c r="F17" s="194"/>
      <c r="G17" s="194"/>
      <c r="H17" s="194"/>
      <c r="I17" s="30"/>
      <c r="J17" s="31"/>
      <c r="K17" s="21"/>
    </row>
    <row r="18" spans="1:13" ht="15" customHeight="1" x14ac:dyDescent="0.2">
      <c r="A18" s="21"/>
      <c r="B18" s="35"/>
      <c r="C18" s="33"/>
      <c r="D18" s="25" t="s">
        <v>91</v>
      </c>
      <c r="E18" s="25" t="s">
        <v>5</v>
      </c>
      <c r="F18" s="36">
        <v>50</v>
      </c>
      <c r="G18" s="84"/>
      <c r="H18" s="33"/>
      <c r="I18" s="33"/>
      <c r="J18" s="34"/>
      <c r="K18" s="21"/>
    </row>
    <row r="19" spans="1:13" ht="15" customHeight="1" x14ac:dyDescent="0.2">
      <c r="A19" s="21"/>
      <c r="B19" s="35"/>
      <c r="C19" s="33"/>
      <c r="D19" s="33"/>
      <c r="E19" s="25" t="s">
        <v>6</v>
      </c>
      <c r="F19" s="85">
        <v>25000</v>
      </c>
      <c r="G19" s="43"/>
      <c r="H19" s="33"/>
      <c r="I19" s="33"/>
      <c r="J19" s="34"/>
      <c r="K19" s="21"/>
    </row>
    <row r="20" spans="1:13" ht="15" customHeight="1" x14ac:dyDescent="0.2">
      <c r="A20" s="21"/>
      <c r="B20" s="35"/>
      <c r="C20" s="33"/>
      <c r="D20" s="33"/>
      <c r="E20" s="25" t="s">
        <v>7</v>
      </c>
      <c r="F20" s="86">
        <v>0.1</v>
      </c>
      <c r="G20" s="87"/>
      <c r="H20" s="33"/>
      <c r="I20" s="33"/>
      <c r="J20" s="34"/>
      <c r="K20" s="21"/>
    </row>
    <row r="21" spans="1:13" ht="9.9499999999999993" customHeight="1" x14ac:dyDescent="0.2">
      <c r="A21" s="21"/>
      <c r="B21" s="35"/>
      <c r="C21" s="33"/>
      <c r="D21" s="33"/>
      <c r="E21" s="25"/>
      <c r="F21" s="88"/>
      <c r="G21" s="87"/>
      <c r="H21" s="33"/>
      <c r="I21" s="33"/>
      <c r="J21" s="34"/>
      <c r="K21" s="21"/>
    </row>
    <row r="22" spans="1:13" ht="13.5" thickBot="1" x14ac:dyDescent="0.25">
      <c r="A22" s="21"/>
      <c r="B22" s="35"/>
      <c r="C22" s="25" t="s">
        <v>3</v>
      </c>
      <c r="D22" s="39">
        <f>SQRT(2*F18*F19/F20)</f>
        <v>5000</v>
      </c>
      <c r="E22" s="33" t="s">
        <v>90</v>
      </c>
      <c r="F22" s="33"/>
      <c r="G22" s="89"/>
      <c r="H22" s="33"/>
      <c r="I22" s="33"/>
      <c r="J22" s="34"/>
      <c r="K22" s="21"/>
      <c r="M22" s="185"/>
    </row>
    <row r="23" spans="1:13" ht="14.25" thickTop="1" thickBot="1" x14ac:dyDescent="0.25">
      <c r="A23" s="21"/>
      <c r="B23" s="40"/>
      <c r="C23" s="41"/>
      <c r="D23" s="41"/>
      <c r="E23" s="41"/>
      <c r="F23" s="41"/>
      <c r="G23" s="41"/>
      <c r="H23" s="41"/>
      <c r="I23" s="41"/>
      <c r="J23" s="42"/>
      <c r="K23" s="21"/>
    </row>
    <row r="24" spans="1:13" ht="13.5" thickBot="1" x14ac:dyDescent="0.25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</row>
    <row r="25" spans="1:13" ht="18" customHeight="1" thickBot="1" x14ac:dyDescent="0.25">
      <c r="A25" s="21"/>
      <c r="B25" s="80" t="s">
        <v>86</v>
      </c>
      <c r="C25" s="203" t="s">
        <v>88</v>
      </c>
      <c r="D25" s="209"/>
      <c r="E25" s="209"/>
      <c r="F25" s="209"/>
      <c r="G25" s="209"/>
      <c r="H25" s="209"/>
      <c r="I25" s="209"/>
      <c r="J25" s="210"/>
      <c r="K25" s="21"/>
    </row>
    <row r="26" spans="1:13" ht="9.9499999999999993" customHeight="1" x14ac:dyDescent="0.2">
      <c r="A26" s="21"/>
      <c r="B26" s="90"/>
      <c r="C26" s="78"/>
      <c r="D26" s="24"/>
      <c r="E26" s="24"/>
      <c r="F26" s="24"/>
      <c r="G26" s="24"/>
      <c r="H26" s="29"/>
      <c r="I26" s="24"/>
      <c r="J26" s="91"/>
      <c r="K26" s="21"/>
    </row>
    <row r="27" spans="1:13" ht="14.1" customHeight="1" x14ac:dyDescent="0.2">
      <c r="A27" s="21"/>
      <c r="B27" s="35"/>
      <c r="C27" s="193" t="s">
        <v>9</v>
      </c>
      <c r="D27" s="193"/>
      <c r="E27" s="193"/>
      <c r="F27" s="193"/>
      <c r="G27" s="24"/>
      <c r="H27" s="37">
        <f>+F19</f>
        <v>25000</v>
      </c>
      <c r="I27" s="33" t="s">
        <v>8</v>
      </c>
      <c r="J27" s="34"/>
      <c r="K27" s="21"/>
    </row>
    <row r="28" spans="1:13" ht="14.1" customHeight="1" x14ac:dyDescent="0.2">
      <c r="A28" s="21"/>
      <c r="B28" s="35"/>
      <c r="C28" s="193" t="s">
        <v>29</v>
      </c>
      <c r="D28" s="193"/>
      <c r="E28" s="193"/>
      <c r="F28" s="193"/>
      <c r="G28" s="24"/>
      <c r="H28" s="85">
        <f>D22</f>
        <v>5000</v>
      </c>
      <c r="I28" s="33" t="s">
        <v>8</v>
      </c>
      <c r="J28" s="34"/>
      <c r="K28" s="21"/>
    </row>
    <row r="29" spans="1:13" ht="14.1" customHeight="1" x14ac:dyDescent="0.2">
      <c r="A29" s="21"/>
      <c r="B29" s="35"/>
      <c r="C29" s="193" t="s">
        <v>26</v>
      </c>
      <c r="D29" s="193"/>
      <c r="E29" s="193"/>
      <c r="F29" s="193"/>
      <c r="G29" s="24"/>
      <c r="H29" s="92">
        <f>H27/H28</f>
        <v>5</v>
      </c>
      <c r="I29" s="33" t="s">
        <v>11</v>
      </c>
      <c r="J29" s="34"/>
      <c r="K29" s="21"/>
    </row>
    <row r="30" spans="1:13" ht="14.1" customHeight="1" x14ac:dyDescent="0.2">
      <c r="A30" s="21"/>
      <c r="B30" s="35"/>
      <c r="C30" s="193" t="s">
        <v>31</v>
      </c>
      <c r="D30" s="193"/>
      <c r="E30" s="193"/>
      <c r="F30" s="193"/>
      <c r="G30" s="25" t="s">
        <v>71</v>
      </c>
      <c r="H30" s="85">
        <v>250</v>
      </c>
      <c r="I30" s="33"/>
      <c r="J30" s="34"/>
      <c r="K30" s="21"/>
    </row>
    <row r="31" spans="1:13" ht="14.1" customHeight="1" x14ac:dyDescent="0.2">
      <c r="A31" s="21"/>
      <c r="B31" s="35"/>
      <c r="C31" s="193" t="s">
        <v>27</v>
      </c>
      <c r="D31" s="193"/>
      <c r="E31" s="193"/>
      <c r="F31" s="193"/>
      <c r="G31" s="25"/>
      <c r="H31" s="92">
        <v>500</v>
      </c>
      <c r="I31" s="33" t="s">
        <v>8</v>
      </c>
      <c r="J31" s="34"/>
      <c r="K31" s="21"/>
    </row>
    <row r="32" spans="1:13" ht="14.1" customHeight="1" x14ac:dyDescent="0.2">
      <c r="A32" s="21"/>
      <c r="B32" s="35"/>
      <c r="C32" s="193" t="s">
        <v>104</v>
      </c>
      <c r="D32" s="193"/>
      <c r="E32" s="193"/>
      <c r="F32" s="193"/>
      <c r="G32" s="25"/>
      <c r="H32" s="92">
        <f>0.5*D22+H31</f>
        <v>3000</v>
      </c>
      <c r="I32" s="33" t="s">
        <v>8</v>
      </c>
      <c r="J32" s="34"/>
      <c r="K32" s="21"/>
    </row>
    <row r="33" spans="1:11" ht="14.1" customHeight="1" x14ac:dyDescent="0.2">
      <c r="A33" s="21"/>
      <c r="B33" s="35"/>
      <c r="C33" s="193" t="s">
        <v>30</v>
      </c>
      <c r="D33" s="193"/>
      <c r="E33" s="193"/>
      <c r="F33" s="193"/>
      <c r="G33" s="25" t="s">
        <v>71</v>
      </c>
      <c r="H33" s="93">
        <v>0.1</v>
      </c>
      <c r="I33" s="33"/>
      <c r="J33" s="34"/>
      <c r="K33" s="21"/>
    </row>
    <row r="34" spans="1:11" ht="14.1" customHeight="1" x14ac:dyDescent="0.2">
      <c r="A34" s="21"/>
      <c r="B34" s="35"/>
      <c r="C34" s="193" t="s">
        <v>70</v>
      </c>
      <c r="D34" s="193"/>
      <c r="E34" s="193"/>
      <c r="F34" s="193"/>
      <c r="G34" s="25" t="s">
        <v>71</v>
      </c>
      <c r="H34" s="93">
        <f>H32*H33</f>
        <v>300</v>
      </c>
      <c r="I34" s="33"/>
      <c r="J34" s="34"/>
      <c r="K34" s="21"/>
    </row>
    <row r="35" spans="1:11" ht="14.1" customHeight="1" thickBot="1" x14ac:dyDescent="0.25">
      <c r="A35" s="21"/>
      <c r="B35" s="35"/>
      <c r="C35" s="193" t="s">
        <v>28</v>
      </c>
      <c r="D35" s="193"/>
      <c r="E35" s="193"/>
      <c r="F35" s="193"/>
      <c r="G35" s="25" t="s">
        <v>71</v>
      </c>
      <c r="H35" s="94">
        <f>H30+H34</f>
        <v>550</v>
      </c>
      <c r="I35" s="33"/>
      <c r="J35" s="34"/>
      <c r="K35" s="21"/>
    </row>
    <row r="36" spans="1:11" ht="14.25" thickTop="1" thickBot="1" x14ac:dyDescent="0.25">
      <c r="A36" s="21"/>
      <c r="B36" s="40"/>
      <c r="C36" s="41"/>
      <c r="D36" s="41"/>
      <c r="E36" s="41"/>
      <c r="F36" s="41"/>
      <c r="G36" s="41"/>
      <c r="H36" s="41"/>
      <c r="I36" s="41"/>
      <c r="J36" s="42"/>
      <c r="K36" s="21"/>
    </row>
    <row r="37" spans="1:11" x14ac:dyDescent="0.2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</row>
    <row r="38" spans="1:11" x14ac:dyDescent="0.2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</row>
  </sheetData>
  <sheetProtection algorithmName="SHA-512" hashValue="7KWyQjKGAln6brVm+gZyWJvIF2DcvLmtd6GOzPFf7u355oOxa+IUL0JcSVvfqHO72aEbJXx+eLJI5omI4UksDg==" saltValue="a3MuIw+MO6q6NGGDgggXpw==" spinCount="100000" sheet="1" objects="1" scenarios="1"/>
  <mergeCells count="22">
    <mergeCell ref="B7:J7"/>
    <mergeCell ref="B6:C6"/>
    <mergeCell ref="C10:D10"/>
    <mergeCell ref="C11:D11"/>
    <mergeCell ref="B1:C1"/>
    <mergeCell ref="B2:C2"/>
    <mergeCell ref="D1:J1"/>
    <mergeCell ref="D2:J2"/>
    <mergeCell ref="B4:J4"/>
    <mergeCell ref="C35:F35"/>
    <mergeCell ref="C33:F33"/>
    <mergeCell ref="D17:H17"/>
    <mergeCell ref="C8:J8"/>
    <mergeCell ref="C16:J16"/>
    <mergeCell ref="C27:F27"/>
    <mergeCell ref="C31:F31"/>
    <mergeCell ref="C30:F30"/>
    <mergeCell ref="C32:F32"/>
    <mergeCell ref="C34:F34"/>
    <mergeCell ref="C28:F28"/>
    <mergeCell ref="C29:F29"/>
    <mergeCell ref="C25:J25"/>
  </mergeCells>
  <phoneticPr fontId="0" type="noConversion"/>
  <conditionalFormatting sqref="F18:G18">
    <cfRule type="cellIs" dxfId="105" priority="1" stopIfTrue="1" operator="equal">
      <formula>50</formula>
    </cfRule>
  </conditionalFormatting>
  <conditionalFormatting sqref="F19:G19 H27">
    <cfRule type="cellIs" dxfId="104" priority="2" stopIfTrue="1" operator="equal">
      <formula>25000</formula>
    </cfRule>
  </conditionalFormatting>
  <conditionalFormatting sqref="F20:G21 H33">
    <cfRule type="cellIs" dxfId="103" priority="3" stopIfTrue="1" operator="equal">
      <formula>0.1</formula>
    </cfRule>
  </conditionalFormatting>
  <conditionalFormatting sqref="D22 H28 G22">
    <cfRule type="cellIs" dxfId="102" priority="4" stopIfTrue="1" operator="equal">
      <formula>5000</formula>
    </cfRule>
  </conditionalFormatting>
  <conditionalFormatting sqref="F9:G9">
    <cfRule type="cellIs" dxfId="101" priority="5" stopIfTrue="1" operator="equal">
      <formula>200</formula>
    </cfRule>
  </conditionalFormatting>
  <conditionalFormatting sqref="F10:G10 H29">
    <cfRule type="cellIs" dxfId="100" priority="6" stopIfTrue="1" operator="equal">
      <formula>5</formula>
    </cfRule>
  </conditionalFormatting>
  <conditionalFormatting sqref="F11:G12 H31">
    <cfRule type="cellIs" dxfId="99" priority="7" stopIfTrue="1" operator="equal">
      <formula>500</formula>
    </cfRule>
  </conditionalFormatting>
  <conditionalFormatting sqref="F13">
    <cfRule type="cellIs" dxfId="98" priority="8" stopIfTrue="1" operator="equal">
      <formula>1500</formula>
    </cfRule>
  </conditionalFormatting>
  <conditionalFormatting sqref="H30">
    <cfRule type="cellIs" dxfId="97" priority="9" stopIfTrue="1" operator="equal">
      <formula>250</formula>
    </cfRule>
  </conditionalFormatting>
  <conditionalFormatting sqref="H32">
    <cfRule type="cellIs" dxfId="96" priority="10" stopIfTrue="1" operator="equal">
      <formula>3000</formula>
    </cfRule>
  </conditionalFormatting>
  <conditionalFormatting sqref="H34">
    <cfRule type="cellIs" dxfId="95" priority="11" stopIfTrue="1" operator="equal">
      <formula>300</formula>
    </cfRule>
  </conditionalFormatting>
  <conditionalFormatting sqref="H35">
    <cfRule type="cellIs" dxfId="94" priority="12" stopIfTrue="1" operator="equal">
      <formula>550</formula>
    </cfRule>
  </conditionalFormatting>
  <dataValidations disablePrompts="1" count="1">
    <dataValidation allowBlank="1" showInputMessage="1" showErrorMessage="1" prompt="Enter as a formula calling on above amounts" sqref="F13"/>
  </dataValidations>
  <pageMargins left="0.75" right="0.75" top="1" bottom="1" header="0.5" footer="0.5"/>
  <pageSetup orientation="portrait" blackAndWhite="1" horizontalDpi="300" verticalDpi="300" r:id="rId1"/>
  <headerFooter alignWithMargins="0"/>
  <ignoredErrors>
    <ignoredError sqref="H31" unlockedFormula="1"/>
    <ignoredError sqref="B25 B16 B8" numberStoredAsText="1"/>
  </ignoredError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/>
  <dimension ref="A1:T26"/>
  <sheetViews>
    <sheetView showGridLines="0" zoomScaleNormal="100" workbookViewId="0"/>
  </sheetViews>
  <sheetFormatPr defaultRowHeight="12.75" x14ac:dyDescent="0.2"/>
  <cols>
    <col min="1" max="1" width="5.7109375" customWidth="1"/>
    <col min="2" max="2" width="10.7109375" style="1" customWidth="1"/>
    <col min="3" max="7" width="13.140625" style="1" customWidth="1"/>
  </cols>
  <sheetData>
    <row r="1" spans="1:20" x14ac:dyDescent="0.2">
      <c r="A1" s="21"/>
      <c r="B1" s="96" t="s">
        <v>0</v>
      </c>
      <c r="C1" s="214" t="s">
        <v>82</v>
      </c>
      <c r="D1" s="214"/>
      <c r="E1" s="214"/>
      <c r="F1" s="214"/>
      <c r="G1" s="22"/>
      <c r="H1" s="21"/>
    </row>
    <row r="2" spans="1:20" x14ac:dyDescent="0.2">
      <c r="A2" s="21"/>
      <c r="B2" s="96" t="s">
        <v>1</v>
      </c>
      <c r="C2" s="215"/>
      <c r="D2" s="215"/>
      <c r="E2" s="215"/>
      <c r="F2" s="215"/>
      <c r="G2" s="22"/>
      <c r="H2" s="21"/>
    </row>
    <row r="3" spans="1:20" x14ac:dyDescent="0.2">
      <c r="A3" s="21"/>
      <c r="B3" s="97"/>
      <c r="C3" s="22"/>
      <c r="D3" s="22"/>
      <c r="E3" s="22"/>
      <c r="F3" s="22"/>
      <c r="G3" s="22"/>
      <c r="H3" s="21"/>
    </row>
    <row r="4" spans="1:20" x14ac:dyDescent="0.2">
      <c r="A4" s="21"/>
      <c r="B4" s="216" t="s">
        <v>41</v>
      </c>
      <c r="C4" s="217"/>
      <c r="D4" s="217"/>
      <c r="E4" s="217"/>
      <c r="F4" s="217"/>
      <c r="G4" s="218"/>
      <c r="H4" s="21"/>
    </row>
    <row r="5" spans="1:20" x14ac:dyDescent="0.2">
      <c r="A5" s="21"/>
      <c r="B5" s="97"/>
      <c r="C5" s="22"/>
      <c r="D5" s="22"/>
      <c r="E5" s="22"/>
      <c r="F5" s="22"/>
      <c r="G5" s="22"/>
      <c r="H5" s="21"/>
    </row>
    <row r="6" spans="1:20" x14ac:dyDescent="0.2">
      <c r="A6" s="21"/>
      <c r="B6" s="96" t="s">
        <v>92</v>
      </c>
      <c r="C6" s="22"/>
      <c r="D6" s="22"/>
      <c r="E6" s="22"/>
      <c r="F6" s="22"/>
      <c r="G6" s="22"/>
      <c r="H6" s="21"/>
    </row>
    <row r="7" spans="1:20" ht="13.5" thickBot="1" x14ac:dyDescent="0.25">
      <c r="A7" s="21"/>
      <c r="B7" s="22"/>
      <c r="C7" s="22"/>
      <c r="D7" s="22"/>
      <c r="E7" s="22"/>
      <c r="F7" s="22"/>
      <c r="G7" s="22"/>
      <c r="H7" s="21"/>
    </row>
    <row r="8" spans="1:20" ht="41.25" customHeight="1" x14ac:dyDescent="0.2">
      <c r="A8" s="21"/>
      <c r="B8" s="101" t="s">
        <v>93</v>
      </c>
      <c r="C8" s="102" t="s">
        <v>37</v>
      </c>
      <c r="D8" s="102" t="s">
        <v>33</v>
      </c>
      <c r="E8" s="102" t="s">
        <v>34</v>
      </c>
      <c r="F8" s="102" t="s">
        <v>35</v>
      </c>
      <c r="G8" s="103" t="s">
        <v>36</v>
      </c>
      <c r="H8" s="104"/>
      <c r="I8" s="15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</row>
    <row r="9" spans="1:20" ht="14.1" customHeight="1" x14ac:dyDescent="0.2">
      <c r="A9" s="21"/>
      <c r="B9" s="105">
        <v>300</v>
      </c>
      <c r="C9" s="187">
        <f>ROUND($C$17/B9,0)</f>
        <v>67</v>
      </c>
      <c r="D9" s="107">
        <f t="shared" ref="D9:D14" si="0">C9*$C$18</f>
        <v>1340</v>
      </c>
      <c r="E9" s="106">
        <f t="shared" ref="E9:E14" si="1">B9/2</f>
        <v>150</v>
      </c>
      <c r="F9" s="107">
        <f t="shared" ref="F9:F14" si="2">E9*$C$19</f>
        <v>750</v>
      </c>
      <c r="G9" s="108">
        <f t="shared" ref="G9:G14" si="3">D9+F9</f>
        <v>2090</v>
      </c>
      <c r="H9" s="21"/>
      <c r="I9" s="16"/>
      <c r="J9" s="17"/>
      <c r="K9" s="17"/>
      <c r="L9" s="17"/>
      <c r="M9" s="17"/>
      <c r="N9" s="17"/>
      <c r="O9" s="17"/>
      <c r="P9" s="16"/>
      <c r="Q9" s="16"/>
      <c r="R9" s="16"/>
      <c r="S9" s="16"/>
      <c r="T9" s="16"/>
    </row>
    <row r="10" spans="1:20" ht="14.1" customHeight="1" x14ac:dyDescent="0.2">
      <c r="A10" s="21"/>
      <c r="B10" s="105">
        <v>400</v>
      </c>
      <c r="C10" s="187">
        <f>$C$17/B10</f>
        <v>50</v>
      </c>
      <c r="D10" s="109">
        <f t="shared" si="0"/>
        <v>1000</v>
      </c>
      <c r="E10" s="106">
        <f t="shared" si="1"/>
        <v>200</v>
      </c>
      <c r="F10" s="109">
        <f t="shared" si="2"/>
        <v>1000</v>
      </c>
      <c r="G10" s="110">
        <f t="shared" si="3"/>
        <v>2000</v>
      </c>
      <c r="H10" s="21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</row>
    <row r="11" spans="1:20" ht="14.1" customHeight="1" x14ac:dyDescent="0.2">
      <c r="A11" s="21"/>
      <c r="B11" s="105">
        <v>500</v>
      </c>
      <c r="C11" s="187">
        <f>$C$17/B11</f>
        <v>40</v>
      </c>
      <c r="D11" s="109">
        <f t="shared" si="0"/>
        <v>800</v>
      </c>
      <c r="E11" s="106">
        <f t="shared" si="1"/>
        <v>250</v>
      </c>
      <c r="F11" s="109">
        <f t="shared" si="2"/>
        <v>1250</v>
      </c>
      <c r="G11" s="110">
        <f t="shared" si="3"/>
        <v>2050</v>
      </c>
      <c r="H11" s="21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</row>
    <row r="12" spans="1:20" ht="14.1" customHeight="1" x14ac:dyDescent="0.2">
      <c r="A12" s="21"/>
      <c r="B12" s="105">
        <v>600</v>
      </c>
      <c r="C12" s="187">
        <f>ROUND($C$17/B12,0)</f>
        <v>33</v>
      </c>
      <c r="D12" s="109">
        <f t="shared" si="0"/>
        <v>660</v>
      </c>
      <c r="E12" s="106">
        <f t="shared" si="1"/>
        <v>300</v>
      </c>
      <c r="F12" s="109">
        <f t="shared" si="2"/>
        <v>1500</v>
      </c>
      <c r="G12" s="110">
        <f t="shared" si="3"/>
        <v>2160</v>
      </c>
      <c r="H12" s="21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</row>
    <row r="13" spans="1:20" ht="14.1" customHeight="1" x14ac:dyDescent="0.2">
      <c r="A13" s="21"/>
      <c r="B13" s="105">
        <v>700</v>
      </c>
      <c r="C13" s="187">
        <f>ROUND(C17/B13,0)</f>
        <v>29</v>
      </c>
      <c r="D13" s="109">
        <f t="shared" si="0"/>
        <v>580</v>
      </c>
      <c r="E13" s="106">
        <f t="shared" si="1"/>
        <v>350</v>
      </c>
      <c r="F13" s="109">
        <f t="shared" si="2"/>
        <v>1750</v>
      </c>
      <c r="G13" s="110">
        <f t="shared" si="3"/>
        <v>2330</v>
      </c>
      <c r="H13" s="21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</row>
    <row r="14" spans="1:20" ht="14.1" customHeight="1" x14ac:dyDescent="0.2">
      <c r="A14" s="21"/>
      <c r="B14" s="105">
        <v>800</v>
      </c>
      <c r="C14" s="187">
        <f>$C$17/B14</f>
        <v>25</v>
      </c>
      <c r="D14" s="109">
        <f t="shared" si="0"/>
        <v>500</v>
      </c>
      <c r="E14" s="106">
        <f t="shared" si="1"/>
        <v>400</v>
      </c>
      <c r="F14" s="109">
        <f t="shared" si="2"/>
        <v>2000</v>
      </c>
      <c r="G14" s="110">
        <f t="shared" si="3"/>
        <v>2500</v>
      </c>
      <c r="H14" s="21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</row>
    <row r="15" spans="1:20" ht="13.5" thickBot="1" x14ac:dyDescent="0.25">
      <c r="A15" s="21"/>
      <c r="B15" s="111"/>
      <c r="C15" s="112"/>
      <c r="D15" s="113"/>
      <c r="E15" s="113"/>
      <c r="F15" s="113"/>
      <c r="G15" s="114"/>
      <c r="H15" s="21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</row>
    <row r="16" spans="1:20" x14ac:dyDescent="0.2">
      <c r="A16" s="21"/>
      <c r="B16" s="115"/>
      <c r="C16" s="116"/>
      <c r="D16" s="116"/>
      <c r="E16" s="116"/>
      <c r="F16" s="116"/>
      <c r="G16" s="117"/>
      <c r="H16" s="21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</row>
    <row r="17" spans="1:8" x14ac:dyDescent="0.2">
      <c r="A17" s="21"/>
      <c r="B17" s="118"/>
      <c r="C17" s="98">
        <v>20000</v>
      </c>
      <c r="D17" s="212" t="s">
        <v>38</v>
      </c>
      <c r="E17" s="213"/>
      <c r="F17" s="119"/>
      <c r="G17" s="120"/>
      <c r="H17" s="21"/>
    </row>
    <row r="18" spans="1:8" x14ac:dyDescent="0.2">
      <c r="A18" s="21"/>
      <c r="B18" s="118"/>
      <c r="C18" s="99">
        <v>20</v>
      </c>
      <c r="D18" s="212" t="s">
        <v>39</v>
      </c>
      <c r="E18" s="213"/>
      <c r="F18" s="119"/>
      <c r="G18" s="120"/>
      <c r="H18" s="21"/>
    </row>
    <row r="19" spans="1:8" x14ac:dyDescent="0.2">
      <c r="A19" s="21"/>
      <c r="B19" s="118"/>
      <c r="C19" s="100">
        <v>5</v>
      </c>
      <c r="D19" s="212" t="s">
        <v>40</v>
      </c>
      <c r="E19" s="213"/>
      <c r="F19" s="119"/>
      <c r="G19" s="120"/>
      <c r="H19" s="21"/>
    </row>
    <row r="20" spans="1:8" x14ac:dyDescent="0.2">
      <c r="A20" s="21"/>
      <c r="B20" s="118"/>
      <c r="C20" s="119"/>
      <c r="D20" s="119"/>
      <c r="E20" s="119"/>
      <c r="F20" s="119"/>
      <c r="G20" s="120"/>
      <c r="H20" s="21"/>
    </row>
    <row r="21" spans="1:8" ht="13.5" thickBot="1" x14ac:dyDescent="0.25">
      <c r="A21" s="21"/>
      <c r="B21" s="118" t="s">
        <v>10</v>
      </c>
      <c r="C21" s="121">
        <v>400</v>
      </c>
      <c r="D21" s="33" t="s">
        <v>76</v>
      </c>
      <c r="E21" s="119"/>
      <c r="F21" s="119"/>
      <c r="G21" s="120"/>
      <c r="H21" s="21"/>
    </row>
    <row r="22" spans="1:8" ht="14.25" thickTop="1" thickBot="1" x14ac:dyDescent="0.25">
      <c r="A22" s="21"/>
      <c r="B22" s="122"/>
      <c r="C22" s="123"/>
      <c r="D22" s="123"/>
      <c r="E22" s="123"/>
      <c r="F22" s="123"/>
      <c r="G22" s="124"/>
      <c r="H22" s="21"/>
    </row>
    <row r="23" spans="1:8" x14ac:dyDescent="0.2">
      <c r="A23" s="21"/>
      <c r="B23" s="22"/>
      <c r="C23" s="22"/>
      <c r="D23" s="22"/>
      <c r="E23" s="22"/>
      <c r="F23" s="22"/>
      <c r="G23" s="22"/>
      <c r="H23" s="21"/>
    </row>
    <row r="24" spans="1:8" x14ac:dyDescent="0.2">
      <c r="D24" s="186"/>
    </row>
    <row r="25" spans="1:8" x14ac:dyDescent="0.2">
      <c r="E25" s="14"/>
    </row>
    <row r="26" spans="1:8" x14ac:dyDescent="0.2">
      <c r="E26" s="14"/>
    </row>
  </sheetData>
  <sheetProtection algorithmName="SHA-512" hashValue="nh8qfSE5D9f3hP+d+xXg0NnRtaCDQwscLTmFmu02xKbPuqMfVnKMYHaKnAk3zDLEZozFOiMD7O5oM5/9k7uZXA==" saltValue="mowB6tHYGjcEAr/0Wdq2tA==" spinCount="100000" sheet="1"/>
  <mergeCells count="6">
    <mergeCell ref="D19:E19"/>
    <mergeCell ref="C1:F1"/>
    <mergeCell ref="C2:F2"/>
    <mergeCell ref="D17:E17"/>
    <mergeCell ref="D18:E18"/>
    <mergeCell ref="B4:G4"/>
  </mergeCells>
  <phoneticPr fontId="0" type="noConversion"/>
  <conditionalFormatting sqref="C9">
    <cfRule type="cellIs" dxfId="93" priority="1" stopIfTrue="1" operator="equal">
      <formula>67</formula>
    </cfRule>
  </conditionalFormatting>
  <conditionalFormatting sqref="C14">
    <cfRule type="cellIs" dxfId="92" priority="2" stopIfTrue="1" operator="equal">
      <formula>25</formula>
    </cfRule>
  </conditionalFormatting>
  <conditionalFormatting sqref="D9">
    <cfRule type="cellIs" dxfId="91" priority="3" stopIfTrue="1" operator="equal">
      <formula>1340</formula>
    </cfRule>
  </conditionalFormatting>
  <conditionalFormatting sqref="D10 F10">
    <cfRule type="cellIs" dxfId="90" priority="4" stopIfTrue="1" operator="equal">
      <formula>1000</formula>
    </cfRule>
  </conditionalFormatting>
  <conditionalFormatting sqref="D11">
    <cfRule type="cellIs" dxfId="89" priority="5" stopIfTrue="1" operator="equal">
      <formula>800</formula>
    </cfRule>
  </conditionalFormatting>
  <conditionalFormatting sqref="D14">
    <cfRule type="cellIs" dxfId="88" priority="6" stopIfTrue="1" operator="equal">
      <formula>500</formula>
    </cfRule>
  </conditionalFormatting>
  <conditionalFormatting sqref="E9">
    <cfRule type="cellIs" dxfId="87" priority="7" stopIfTrue="1" operator="equal">
      <formula>150</formula>
    </cfRule>
  </conditionalFormatting>
  <conditionalFormatting sqref="E10">
    <cfRule type="cellIs" dxfId="86" priority="8" stopIfTrue="1" operator="equal">
      <formula>200</formula>
    </cfRule>
  </conditionalFormatting>
  <conditionalFormatting sqref="E11">
    <cfRule type="cellIs" dxfId="85" priority="9" stopIfTrue="1" operator="equal">
      <formula>250</formula>
    </cfRule>
  </conditionalFormatting>
  <conditionalFormatting sqref="C21 E14">
    <cfRule type="cellIs" dxfId="84" priority="10" stopIfTrue="1" operator="equal">
      <formula>400</formula>
    </cfRule>
  </conditionalFormatting>
  <conditionalFormatting sqref="F9">
    <cfRule type="cellIs" dxfId="83" priority="11" stopIfTrue="1" operator="equal">
      <formula>750</formula>
    </cfRule>
  </conditionalFormatting>
  <conditionalFormatting sqref="F11">
    <cfRule type="cellIs" dxfId="82" priority="12" stopIfTrue="1" operator="equal">
      <formula>1250</formula>
    </cfRule>
  </conditionalFormatting>
  <conditionalFormatting sqref="G10 F14">
    <cfRule type="cellIs" dxfId="81" priority="13" stopIfTrue="1" operator="equal">
      <formula>2000</formula>
    </cfRule>
  </conditionalFormatting>
  <conditionalFormatting sqref="G9">
    <cfRule type="cellIs" dxfId="80" priority="14" stopIfTrue="1" operator="equal">
      <formula>2090</formula>
    </cfRule>
  </conditionalFormatting>
  <conditionalFormatting sqref="G11">
    <cfRule type="cellIs" dxfId="79" priority="15" stopIfTrue="1" operator="equal">
      <formula>2050</formula>
    </cfRule>
  </conditionalFormatting>
  <conditionalFormatting sqref="G14">
    <cfRule type="cellIs" dxfId="78" priority="16" stopIfTrue="1" operator="equal">
      <formula>2500</formula>
    </cfRule>
  </conditionalFormatting>
  <conditionalFormatting sqref="C10">
    <cfRule type="cellIs" dxfId="77" priority="17" stopIfTrue="1" operator="equal">
      <formula>50</formula>
    </cfRule>
  </conditionalFormatting>
  <conditionalFormatting sqref="C11">
    <cfRule type="cellIs" dxfId="76" priority="18" stopIfTrue="1" operator="equal">
      <formula>40</formula>
    </cfRule>
  </conditionalFormatting>
  <conditionalFormatting sqref="C12">
    <cfRule type="cellIs" dxfId="75" priority="19" stopIfTrue="1" operator="equal">
      <formula>33</formula>
    </cfRule>
  </conditionalFormatting>
  <conditionalFormatting sqref="D12">
    <cfRule type="cellIs" dxfId="74" priority="20" stopIfTrue="1" operator="equal">
      <formula>660</formula>
    </cfRule>
  </conditionalFormatting>
  <conditionalFormatting sqref="E12">
    <cfRule type="cellIs" dxfId="73" priority="21" stopIfTrue="1" operator="equal">
      <formula>300</formula>
    </cfRule>
  </conditionalFormatting>
  <conditionalFormatting sqref="F12">
    <cfRule type="cellIs" dxfId="72" priority="22" stopIfTrue="1" operator="equal">
      <formula>1500</formula>
    </cfRule>
  </conditionalFormatting>
  <conditionalFormatting sqref="G12">
    <cfRule type="cellIs" dxfId="71" priority="23" stopIfTrue="1" operator="equal">
      <formula>2160</formula>
    </cfRule>
  </conditionalFormatting>
  <conditionalFormatting sqref="C13">
    <cfRule type="cellIs" dxfId="70" priority="24" stopIfTrue="1" operator="equal">
      <formula>29</formula>
    </cfRule>
  </conditionalFormatting>
  <conditionalFormatting sqref="D13">
    <cfRule type="cellIs" dxfId="69" priority="25" stopIfTrue="1" operator="equal">
      <formula>580</formula>
    </cfRule>
  </conditionalFormatting>
  <conditionalFormatting sqref="E13">
    <cfRule type="cellIs" dxfId="68" priority="26" stopIfTrue="1" operator="equal">
      <formula>350</formula>
    </cfRule>
  </conditionalFormatting>
  <conditionalFormatting sqref="F13">
    <cfRule type="cellIs" dxfId="67" priority="27" stopIfTrue="1" operator="equal">
      <formula>1750</formula>
    </cfRule>
  </conditionalFormatting>
  <conditionalFormatting sqref="G13">
    <cfRule type="cellIs" dxfId="66" priority="28" stopIfTrue="1" operator="equal">
      <formula>2330</formula>
    </cfRule>
  </conditionalFormatting>
  <conditionalFormatting sqref="C17">
    <cfRule type="cellIs" dxfId="65" priority="29" stopIfTrue="1" operator="equal">
      <formula>20000</formula>
    </cfRule>
  </conditionalFormatting>
  <conditionalFormatting sqref="C18">
    <cfRule type="cellIs" dxfId="64" priority="30" stopIfTrue="1" operator="equal">
      <formula>20</formula>
    </cfRule>
  </conditionalFormatting>
  <conditionalFormatting sqref="C19">
    <cfRule type="cellIs" dxfId="63" priority="31" stopIfTrue="1" operator="equal">
      <formula>5</formula>
    </cfRule>
  </conditionalFormatting>
  <pageMargins left="0.75" right="0.75" top="1" bottom="1" header="0.5" footer="0.5"/>
  <pageSetup orientation="portrait" blackAndWhite="1" horizontalDpi="300" verticalDpi="300" r:id="rId1"/>
  <headerFooter alignWithMargins="0"/>
  <ignoredErrors>
    <ignoredError sqref="C13" formula="1"/>
  </ignoredError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/>
  <dimension ref="A1:P93"/>
  <sheetViews>
    <sheetView showGridLines="0" zoomScaleNormal="100" workbookViewId="0">
      <selection activeCell="D1" sqref="D1:H1"/>
    </sheetView>
  </sheetViews>
  <sheetFormatPr defaultRowHeight="12.75" x14ac:dyDescent="0.2"/>
  <cols>
    <col min="1" max="1" width="5.7109375" customWidth="1"/>
    <col min="2" max="2" width="6" customWidth="1"/>
    <col min="3" max="3" width="5.140625" customWidth="1"/>
    <col min="4" max="5" width="9.28515625" bestFit="1" customWidth="1"/>
    <col min="6" max="6" width="11.28515625" bestFit="1" customWidth="1"/>
    <col min="7" max="7" width="5" customWidth="1"/>
    <col min="8" max="9" width="9.28515625" bestFit="1" customWidth="1"/>
    <col min="10" max="10" width="12.28515625" bestFit="1" customWidth="1"/>
    <col min="11" max="11" width="9.28515625" bestFit="1" customWidth="1"/>
    <col min="12" max="12" width="10.42578125" customWidth="1"/>
    <col min="13" max="13" width="12.7109375" customWidth="1"/>
    <col min="14" max="14" width="13.28515625" bestFit="1" customWidth="1"/>
    <col min="15" max="15" width="10.140625" bestFit="1" customWidth="1"/>
  </cols>
  <sheetData>
    <row r="1" spans="1:14" x14ac:dyDescent="0.2">
      <c r="A1" s="21"/>
      <c r="B1" s="190" t="s">
        <v>0</v>
      </c>
      <c r="C1" s="190"/>
      <c r="D1" s="200" t="s">
        <v>82</v>
      </c>
      <c r="E1" s="200"/>
      <c r="F1" s="200"/>
      <c r="G1" s="200"/>
      <c r="H1" s="200"/>
      <c r="I1" s="21"/>
      <c r="J1" s="21"/>
      <c r="K1" s="21"/>
      <c r="L1" s="21"/>
      <c r="M1" s="21"/>
      <c r="N1" s="21"/>
    </row>
    <row r="2" spans="1:14" x14ac:dyDescent="0.2">
      <c r="A2" s="21"/>
      <c r="B2" s="125" t="s">
        <v>1</v>
      </c>
      <c r="C2" s="125"/>
      <c r="D2" s="192"/>
      <c r="E2" s="192"/>
      <c r="F2" s="192"/>
      <c r="G2" s="192"/>
      <c r="H2" s="192"/>
      <c r="I2" s="21"/>
      <c r="J2" s="21"/>
      <c r="K2" s="21"/>
      <c r="L2" s="21"/>
      <c r="M2" s="21"/>
      <c r="N2" s="21"/>
    </row>
    <row r="3" spans="1:1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x14ac:dyDescent="0.2">
      <c r="A4" s="21"/>
      <c r="B4" s="206" t="s">
        <v>21</v>
      </c>
      <c r="C4" s="207"/>
      <c r="D4" s="207"/>
      <c r="E4" s="207"/>
      <c r="F4" s="207"/>
      <c r="G4" s="207"/>
      <c r="H4" s="207"/>
      <c r="I4" s="259"/>
      <c r="J4" s="21"/>
      <c r="K4" s="21"/>
      <c r="L4" s="21"/>
      <c r="M4" s="21"/>
      <c r="N4" s="21"/>
    </row>
    <row r="5" spans="1:14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x14ac:dyDescent="0.2">
      <c r="A6" s="21"/>
      <c r="B6" s="125" t="s">
        <v>68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4" ht="18" customHeight="1" thickBot="1" x14ac:dyDescent="0.25">
      <c r="A8" s="21"/>
      <c r="B8" s="133" t="s">
        <v>49</v>
      </c>
      <c r="C8" s="258" t="s">
        <v>42</v>
      </c>
      <c r="D8" s="258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27" customHeight="1" x14ac:dyDescent="0.25">
      <c r="A9" s="21"/>
      <c r="B9" s="256" t="s">
        <v>67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7"/>
      <c r="N9" s="21"/>
    </row>
    <row r="10" spans="1:14" ht="15" customHeight="1" x14ac:dyDescent="0.2">
      <c r="A10" s="21"/>
      <c r="B10" s="232" t="s">
        <v>45</v>
      </c>
      <c r="C10" s="233"/>
      <c r="D10" s="233"/>
      <c r="E10" s="233"/>
      <c r="F10" s="233"/>
      <c r="G10" s="233"/>
      <c r="H10" s="233"/>
      <c r="I10" s="236" t="s">
        <v>94</v>
      </c>
      <c r="J10" s="237"/>
      <c r="K10" s="237"/>
      <c r="L10" s="237"/>
      <c r="M10" s="238"/>
      <c r="N10" s="21"/>
    </row>
    <row r="11" spans="1:14" ht="18" customHeight="1" thickBot="1" x14ac:dyDescent="0.25">
      <c r="A11" s="21"/>
      <c r="B11" s="234"/>
      <c r="C11" s="235"/>
      <c r="D11" s="235"/>
      <c r="E11" s="235"/>
      <c r="F11" s="235"/>
      <c r="G11" s="235"/>
      <c r="H11" s="235"/>
      <c r="I11" s="239"/>
      <c r="J11" s="239"/>
      <c r="K11" s="239"/>
      <c r="L11" s="239"/>
      <c r="M11" s="240"/>
      <c r="N11" s="21"/>
    </row>
    <row r="12" spans="1:14" ht="18" customHeight="1" thickBot="1" x14ac:dyDescent="0.25">
      <c r="A12" s="21"/>
      <c r="B12" s="249" t="s">
        <v>13</v>
      </c>
      <c r="C12" s="241" t="s">
        <v>17</v>
      </c>
      <c r="D12" s="242"/>
      <c r="E12" s="242"/>
      <c r="F12" s="243"/>
      <c r="G12" s="244" t="s">
        <v>18</v>
      </c>
      <c r="H12" s="245"/>
      <c r="I12" s="245"/>
      <c r="J12" s="246"/>
      <c r="K12" s="241" t="s">
        <v>19</v>
      </c>
      <c r="L12" s="247"/>
      <c r="M12" s="248"/>
      <c r="N12" s="21"/>
    </row>
    <row r="13" spans="1:14" ht="39.950000000000003" customHeight="1" thickBot="1" x14ac:dyDescent="0.25">
      <c r="A13" s="21"/>
      <c r="B13" s="250"/>
      <c r="C13" s="134" t="s">
        <v>43</v>
      </c>
      <c r="D13" s="135" t="s">
        <v>14</v>
      </c>
      <c r="E13" s="135" t="s">
        <v>15</v>
      </c>
      <c r="F13" s="136" t="s">
        <v>16</v>
      </c>
      <c r="G13" s="134" t="s">
        <v>44</v>
      </c>
      <c r="H13" s="135" t="s">
        <v>14</v>
      </c>
      <c r="I13" s="135" t="s">
        <v>15</v>
      </c>
      <c r="J13" s="136" t="s">
        <v>16</v>
      </c>
      <c r="K13" s="134" t="s">
        <v>14</v>
      </c>
      <c r="L13" s="135" t="s">
        <v>15</v>
      </c>
      <c r="M13" s="137" t="s">
        <v>16</v>
      </c>
      <c r="N13" s="21"/>
    </row>
    <row r="14" spans="1:14" ht="14.1" customHeight="1" thickBot="1" x14ac:dyDescent="0.25">
      <c r="A14" s="21"/>
      <c r="B14" s="138">
        <v>40483</v>
      </c>
      <c r="C14" s="139"/>
      <c r="D14" s="53"/>
      <c r="E14" s="54"/>
      <c r="F14" s="130"/>
      <c r="G14" s="139"/>
      <c r="H14" s="53"/>
      <c r="I14" s="54"/>
      <c r="J14" s="130"/>
      <c r="K14" s="140">
        <v>30000</v>
      </c>
      <c r="L14" s="54">
        <v>3</v>
      </c>
      <c r="M14" s="141">
        <f>K14*L14</f>
        <v>90000</v>
      </c>
      <c r="N14" s="21"/>
    </row>
    <row r="15" spans="1:14" ht="14.1" customHeight="1" thickBot="1" x14ac:dyDescent="0.25">
      <c r="A15" s="21"/>
      <c r="B15" s="142">
        <v>40486</v>
      </c>
      <c r="C15" s="129">
        <v>112</v>
      </c>
      <c r="D15" s="58">
        <v>10000</v>
      </c>
      <c r="E15" s="59">
        <v>3.1</v>
      </c>
      <c r="F15" s="132">
        <f>+D15*E15</f>
        <v>31000</v>
      </c>
      <c r="G15" s="129"/>
      <c r="H15" s="58"/>
      <c r="I15" s="59"/>
      <c r="J15" s="131"/>
      <c r="K15" s="143">
        <v>30000</v>
      </c>
      <c r="L15" s="59">
        <v>3</v>
      </c>
      <c r="M15" s="144"/>
      <c r="N15" s="21"/>
    </row>
    <row r="16" spans="1:14" ht="14.1" customHeight="1" thickBot="1" x14ac:dyDescent="0.25">
      <c r="A16" s="21"/>
      <c r="B16" s="142"/>
      <c r="C16" s="129"/>
      <c r="D16" s="58"/>
      <c r="E16" s="59"/>
      <c r="F16" s="130"/>
      <c r="G16" s="129"/>
      <c r="H16" s="58"/>
      <c r="I16" s="59"/>
      <c r="J16" s="131"/>
      <c r="K16" s="143">
        <v>10000</v>
      </c>
      <c r="L16" s="59">
        <v>3.1</v>
      </c>
      <c r="M16" s="145">
        <f>+(K15*L15)+(K16*L16)</f>
        <v>121000</v>
      </c>
      <c r="N16" s="21"/>
    </row>
    <row r="17" spans="1:14" ht="14.1" customHeight="1" thickBot="1" x14ac:dyDescent="0.25">
      <c r="A17" s="21"/>
      <c r="B17" s="142">
        <v>40487</v>
      </c>
      <c r="C17" s="129"/>
      <c r="D17" s="58"/>
      <c r="E17" s="59"/>
      <c r="F17" s="131"/>
      <c r="G17" s="129">
        <v>49</v>
      </c>
      <c r="H17" s="58">
        <v>30000</v>
      </c>
      <c r="I17" s="59">
        <v>3</v>
      </c>
      <c r="J17" s="132">
        <f>+H17*I17</f>
        <v>90000</v>
      </c>
      <c r="K17" s="143">
        <v>10000</v>
      </c>
      <c r="L17" s="59">
        <v>3.1</v>
      </c>
      <c r="M17" s="141">
        <f>+K17*L17</f>
        <v>31000</v>
      </c>
      <c r="N17" s="21"/>
    </row>
    <row r="18" spans="1:14" ht="14.1" customHeight="1" thickBot="1" x14ac:dyDescent="0.25">
      <c r="A18" s="21"/>
      <c r="B18" s="142">
        <v>40490</v>
      </c>
      <c r="C18" s="129">
        <v>113</v>
      </c>
      <c r="D18" s="58">
        <v>50000</v>
      </c>
      <c r="E18" s="59">
        <v>3.3</v>
      </c>
      <c r="F18" s="132">
        <f>+D18*E18</f>
        <v>165000</v>
      </c>
      <c r="G18" s="129"/>
      <c r="H18" s="58"/>
      <c r="I18" s="59"/>
      <c r="J18" s="130"/>
      <c r="K18" s="143">
        <v>10000</v>
      </c>
      <c r="L18" s="59">
        <v>3.1</v>
      </c>
      <c r="M18" s="144"/>
      <c r="N18" s="21"/>
    </row>
    <row r="19" spans="1:14" ht="14.1" customHeight="1" thickBot="1" x14ac:dyDescent="0.25">
      <c r="A19" s="21"/>
      <c r="B19" s="142"/>
      <c r="C19" s="129"/>
      <c r="D19" s="58"/>
      <c r="E19" s="59"/>
      <c r="F19" s="130"/>
      <c r="G19" s="129"/>
      <c r="H19" s="58"/>
      <c r="I19" s="59"/>
      <c r="J19" s="131"/>
      <c r="K19" s="143">
        <v>50000</v>
      </c>
      <c r="L19" s="59">
        <v>3.3</v>
      </c>
      <c r="M19" s="146">
        <f>+(K18*L18)+K19*L19</f>
        <v>196000</v>
      </c>
      <c r="N19" s="21"/>
    </row>
    <row r="20" spans="1:14" ht="14.1" customHeight="1" x14ac:dyDescent="0.2">
      <c r="A20" s="21"/>
      <c r="B20" s="142">
        <v>40497</v>
      </c>
      <c r="C20" s="129"/>
      <c r="D20" s="58"/>
      <c r="E20" s="59"/>
      <c r="F20" s="131"/>
      <c r="G20" s="129">
        <v>50</v>
      </c>
      <c r="H20" s="58">
        <v>10000</v>
      </c>
      <c r="I20" s="59">
        <v>3.1</v>
      </c>
      <c r="J20" s="131"/>
      <c r="K20" s="143"/>
      <c r="L20" s="59"/>
      <c r="M20" s="144"/>
      <c r="N20" s="21"/>
    </row>
    <row r="21" spans="1:14" ht="14.1" customHeight="1" thickBot="1" x14ac:dyDescent="0.25">
      <c r="A21" s="21"/>
      <c r="B21" s="142"/>
      <c r="C21" s="129"/>
      <c r="D21" s="58"/>
      <c r="E21" s="59"/>
      <c r="F21" s="131"/>
      <c r="G21" s="129"/>
      <c r="H21" s="58">
        <v>10000</v>
      </c>
      <c r="I21" s="59">
        <v>3.3</v>
      </c>
      <c r="J21" s="132">
        <f>+(H20*I20)+(H21*I21)</f>
        <v>64000</v>
      </c>
      <c r="K21" s="143">
        <v>40000</v>
      </c>
      <c r="L21" s="59">
        <v>3.3</v>
      </c>
      <c r="M21" s="146">
        <f>+K21*L21</f>
        <v>132000</v>
      </c>
      <c r="N21" s="21"/>
    </row>
    <row r="22" spans="1:14" ht="14.1" customHeight="1" thickBot="1" x14ac:dyDescent="0.25">
      <c r="A22" s="21"/>
      <c r="B22" s="142">
        <v>40504</v>
      </c>
      <c r="C22" s="129">
        <v>114</v>
      </c>
      <c r="D22" s="58">
        <v>25000</v>
      </c>
      <c r="E22" s="59">
        <v>3.5</v>
      </c>
      <c r="F22" s="132">
        <f>+D22*E22</f>
        <v>87500</v>
      </c>
      <c r="G22" s="129"/>
      <c r="H22" s="58"/>
      <c r="I22" s="59"/>
      <c r="J22" s="130"/>
      <c r="K22" s="143">
        <v>40000</v>
      </c>
      <c r="L22" s="59">
        <v>3.3</v>
      </c>
      <c r="M22" s="144"/>
      <c r="N22" s="21"/>
    </row>
    <row r="23" spans="1:14" ht="14.1" customHeight="1" thickBot="1" x14ac:dyDescent="0.25">
      <c r="A23" s="21"/>
      <c r="B23" s="142"/>
      <c r="C23" s="129"/>
      <c r="D23" s="58"/>
      <c r="E23" s="59"/>
      <c r="F23" s="130"/>
      <c r="G23" s="129"/>
      <c r="H23" s="58"/>
      <c r="I23" s="59"/>
      <c r="J23" s="131"/>
      <c r="K23" s="143">
        <v>25000</v>
      </c>
      <c r="L23" s="59">
        <v>3.5</v>
      </c>
      <c r="M23" s="146">
        <f>+(K22*L22)+(K23*L23)</f>
        <v>219500</v>
      </c>
      <c r="N23" s="21"/>
    </row>
    <row r="24" spans="1:14" ht="14.1" customHeight="1" thickBot="1" x14ac:dyDescent="0.25">
      <c r="A24" s="21"/>
      <c r="B24" s="142">
        <v>40510</v>
      </c>
      <c r="C24" s="129"/>
      <c r="D24" s="58"/>
      <c r="E24" s="59"/>
      <c r="F24" s="131"/>
      <c r="G24" s="129">
        <v>51</v>
      </c>
      <c r="H24" s="58">
        <v>30000</v>
      </c>
      <c r="I24" s="59">
        <v>3.3</v>
      </c>
      <c r="J24" s="132">
        <f>+H24*I24</f>
        <v>99000</v>
      </c>
      <c r="K24" s="143">
        <v>10000</v>
      </c>
      <c r="L24" s="59">
        <v>3.3</v>
      </c>
      <c r="M24" s="144"/>
      <c r="N24" s="21"/>
    </row>
    <row r="25" spans="1:14" ht="14.1" customHeight="1" thickBot="1" x14ac:dyDescent="0.25">
      <c r="A25" s="21"/>
      <c r="B25" s="142"/>
      <c r="C25" s="129"/>
      <c r="D25" s="58"/>
      <c r="E25" s="59"/>
      <c r="F25" s="131"/>
      <c r="G25" s="129"/>
      <c r="H25" s="58"/>
      <c r="I25" s="59"/>
      <c r="J25" s="130"/>
      <c r="K25" s="143">
        <v>25000</v>
      </c>
      <c r="L25" s="59">
        <v>3.5</v>
      </c>
      <c r="M25" s="146">
        <f>+(K24*L24)+(K25*L25)</f>
        <v>120500</v>
      </c>
      <c r="N25" s="21"/>
    </row>
    <row r="26" spans="1:14" ht="14.1" customHeight="1" thickBot="1" x14ac:dyDescent="0.25">
      <c r="A26" s="21"/>
      <c r="B26" s="147"/>
      <c r="C26" s="111"/>
      <c r="D26" s="127"/>
      <c r="E26" s="128"/>
      <c r="F26" s="132"/>
      <c r="G26" s="111"/>
      <c r="H26" s="127"/>
      <c r="I26" s="128"/>
      <c r="J26" s="132"/>
      <c r="K26" s="148"/>
      <c r="L26" s="128"/>
      <c r="M26" s="149"/>
      <c r="N26" s="21"/>
    </row>
    <row r="27" spans="1:14" x14ac:dyDescent="0.2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</row>
    <row r="28" spans="1:14" x14ac:dyDescent="0.2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</row>
    <row r="29" spans="1:14" ht="18" customHeight="1" thickBot="1" x14ac:dyDescent="0.25">
      <c r="A29" s="21"/>
      <c r="B29" s="133" t="s">
        <v>48</v>
      </c>
      <c r="C29" s="263" t="s">
        <v>46</v>
      </c>
      <c r="D29" s="263"/>
      <c r="E29" s="21"/>
      <c r="F29" s="21"/>
      <c r="G29" s="21"/>
      <c r="H29" s="21"/>
      <c r="I29" s="21"/>
      <c r="J29" s="21"/>
      <c r="K29" s="21"/>
      <c r="L29" s="21"/>
      <c r="M29" s="21"/>
      <c r="N29" s="21"/>
    </row>
    <row r="30" spans="1:14" ht="27" customHeight="1" x14ac:dyDescent="0.25">
      <c r="A30" s="21"/>
      <c r="B30" s="256" t="s">
        <v>67</v>
      </c>
      <c r="C30" s="252"/>
      <c r="D30" s="252"/>
      <c r="E30" s="252"/>
      <c r="F30" s="252"/>
      <c r="G30" s="252"/>
      <c r="H30" s="252"/>
      <c r="I30" s="252"/>
      <c r="J30" s="252"/>
      <c r="K30" s="252"/>
      <c r="L30" s="252"/>
      <c r="M30" s="257"/>
      <c r="N30" s="21"/>
    </row>
    <row r="31" spans="1:14" ht="15" customHeight="1" x14ac:dyDescent="0.2">
      <c r="A31" s="21"/>
      <c r="B31" s="232" t="s">
        <v>45</v>
      </c>
      <c r="C31" s="233"/>
      <c r="D31" s="233"/>
      <c r="E31" s="233"/>
      <c r="F31" s="233"/>
      <c r="G31" s="233"/>
      <c r="H31" s="233"/>
      <c r="I31" s="236" t="s">
        <v>94</v>
      </c>
      <c r="J31" s="237"/>
      <c r="K31" s="237"/>
      <c r="L31" s="237"/>
      <c r="M31" s="238"/>
      <c r="N31" s="21"/>
    </row>
    <row r="32" spans="1:14" ht="18" customHeight="1" thickBot="1" x14ac:dyDescent="0.25">
      <c r="A32" s="21"/>
      <c r="B32" s="234"/>
      <c r="C32" s="235"/>
      <c r="D32" s="235"/>
      <c r="E32" s="235"/>
      <c r="F32" s="235"/>
      <c r="G32" s="235"/>
      <c r="H32" s="235"/>
      <c r="I32" s="239"/>
      <c r="J32" s="239"/>
      <c r="K32" s="239"/>
      <c r="L32" s="239"/>
      <c r="M32" s="240"/>
      <c r="N32" s="21"/>
    </row>
    <row r="33" spans="1:14" ht="13.5" thickBot="1" x14ac:dyDescent="0.25">
      <c r="A33" s="21"/>
      <c r="B33" s="249" t="s">
        <v>13</v>
      </c>
      <c r="C33" s="241" t="s">
        <v>17</v>
      </c>
      <c r="D33" s="242"/>
      <c r="E33" s="242"/>
      <c r="F33" s="243"/>
      <c r="G33" s="244" t="s">
        <v>18</v>
      </c>
      <c r="H33" s="245"/>
      <c r="I33" s="245"/>
      <c r="J33" s="246"/>
      <c r="K33" s="241" t="s">
        <v>19</v>
      </c>
      <c r="L33" s="247"/>
      <c r="M33" s="248"/>
      <c r="N33" s="21"/>
    </row>
    <row r="34" spans="1:14" ht="51.75" thickBot="1" x14ac:dyDescent="0.25">
      <c r="A34" s="21"/>
      <c r="B34" s="250"/>
      <c r="C34" s="134" t="s">
        <v>43</v>
      </c>
      <c r="D34" s="135" t="s">
        <v>14</v>
      </c>
      <c r="E34" s="135" t="s">
        <v>15</v>
      </c>
      <c r="F34" s="136" t="s">
        <v>16</v>
      </c>
      <c r="G34" s="134" t="s">
        <v>44</v>
      </c>
      <c r="H34" s="135" t="s">
        <v>14</v>
      </c>
      <c r="I34" s="135" t="s">
        <v>15</v>
      </c>
      <c r="J34" s="136" t="s">
        <v>16</v>
      </c>
      <c r="K34" s="134" t="s">
        <v>14</v>
      </c>
      <c r="L34" s="135" t="s">
        <v>15</v>
      </c>
      <c r="M34" s="137" t="s">
        <v>16</v>
      </c>
      <c r="N34" s="21"/>
    </row>
    <row r="35" spans="1:14" ht="14.1" customHeight="1" thickBot="1" x14ac:dyDescent="0.25">
      <c r="A35" s="21"/>
      <c r="B35" s="48">
        <v>40483</v>
      </c>
      <c r="C35" s="150"/>
      <c r="D35" s="53"/>
      <c r="E35" s="54"/>
      <c r="F35" s="54"/>
      <c r="G35" s="150"/>
      <c r="H35" s="53"/>
      <c r="I35" s="54"/>
      <c r="J35" s="9"/>
      <c r="K35" s="53">
        <v>30000</v>
      </c>
      <c r="L35" s="54">
        <v>3</v>
      </c>
      <c r="M35" s="141">
        <f>K35*L35</f>
        <v>90000</v>
      </c>
      <c r="N35" s="21"/>
    </row>
    <row r="36" spans="1:14" ht="14.1" customHeight="1" thickBot="1" x14ac:dyDescent="0.25">
      <c r="A36" s="21"/>
      <c r="B36" s="49">
        <v>40486</v>
      </c>
      <c r="C36" s="126">
        <v>112</v>
      </c>
      <c r="D36" s="58">
        <v>10000</v>
      </c>
      <c r="E36" s="59">
        <v>3.1</v>
      </c>
      <c r="F36" s="128">
        <f>+D36*E36</f>
        <v>31000</v>
      </c>
      <c r="G36" s="126"/>
      <c r="H36" s="58"/>
      <c r="I36" s="59"/>
      <c r="J36" s="3"/>
      <c r="K36" s="58">
        <v>30000</v>
      </c>
      <c r="L36" s="59">
        <v>3</v>
      </c>
      <c r="M36" s="144"/>
      <c r="N36" s="21"/>
    </row>
    <row r="37" spans="1:14" ht="14.1" customHeight="1" thickBot="1" x14ac:dyDescent="0.25">
      <c r="A37" s="21"/>
      <c r="B37" s="49"/>
      <c r="C37" s="126"/>
      <c r="D37" s="58"/>
      <c r="E37" s="59"/>
      <c r="F37" s="54"/>
      <c r="G37" s="126"/>
      <c r="H37" s="58"/>
      <c r="I37" s="59"/>
      <c r="J37" s="3"/>
      <c r="K37" s="58">
        <v>10000</v>
      </c>
      <c r="L37" s="59">
        <v>3.1</v>
      </c>
      <c r="M37" s="63">
        <f>+K36*L36+K37*L37</f>
        <v>121000</v>
      </c>
      <c r="N37" s="21"/>
    </row>
    <row r="38" spans="1:14" ht="14.1" customHeight="1" x14ac:dyDescent="0.2">
      <c r="A38" s="21"/>
      <c r="B38" s="49">
        <v>40487</v>
      </c>
      <c r="C38" s="126"/>
      <c r="D38" s="58"/>
      <c r="E38" s="59"/>
      <c r="F38" s="59"/>
      <c r="G38" s="126">
        <v>49</v>
      </c>
      <c r="H38" s="58">
        <v>10000</v>
      </c>
      <c r="I38" s="59">
        <v>3.1</v>
      </c>
      <c r="J38" s="3"/>
      <c r="K38" s="58"/>
      <c r="L38" s="59"/>
      <c r="M38" s="62"/>
      <c r="N38" s="21"/>
    </row>
    <row r="39" spans="1:14" ht="14.1" customHeight="1" thickBot="1" x14ac:dyDescent="0.25">
      <c r="A39" s="21"/>
      <c r="B39" s="49"/>
      <c r="C39" s="126"/>
      <c r="D39" s="58"/>
      <c r="E39" s="59"/>
      <c r="F39" s="59"/>
      <c r="G39" s="126"/>
      <c r="H39" s="58">
        <v>20000</v>
      </c>
      <c r="I39" s="59">
        <v>3</v>
      </c>
      <c r="J39" s="6">
        <f>+(H38*I38)+H39*I39</f>
        <v>91000</v>
      </c>
      <c r="K39" s="58">
        <v>10000</v>
      </c>
      <c r="L39" s="59">
        <v>3</v>
      </c>
      <c r="M39" s="63">
        <f>+K39*L39</f>
        <v>30000</v>
      </c>
      <c r="N39" s="21"/>
    </row>
    <row r="40" spans="1:14" ht="14.1" customHeight="1" thickBot="1" x14ac:dyDescent="0.25">
      <c r="A40" s="21"/>
      <c r="B40" s="49">
        <v>40490</v>
      </c>
      <c r="C40" s="126">
        <v>113</v>
      </c>
      <c r="D40" s="58">
        <v>50000</v>
      </c>
      <c r="E40" s="59">
        <v>3.3</v>
      </c>
      <c r="F40" s="128">
        <f>+D40*E40</f>
        <v>165000</v>
      </c>
      <c r="G40" s="126"/>
      <c r="H40" s="58"/>
      <c r="I40" s="59"/>
      <c r="J40" s="9"/>
      <c r="K40" s="58">
        <v>10000</v>
      </c>
      <c r="L40" s="59">
        <v>3</v>
      </c>
      <c r="M40" s="62"/>
      <c r="N40" s="21"/>
    </row>
    <row r="41" spans="1:14" ht="14.1" customHeight="1" thickBot="1" x14ac:dyDescent="0.25">
      <c r="A41" s="21"/>
      <c r="B41" s="49"/>
      <c r="C41" s="126"/>
      <c r="D41" s="58"/>
      <c r="E41" s="59"/>
      <c r="F41" s="54"/>
      <c r="G41" s="126"/>
      <c r="H41" s="58"/>
      <c r="I41" s="59"/>
      <c r="J41" s="3"/>
      <c r="K41" s="58">
        <v>50000</v>
      </c>
      <c r="L41" s="59">
        <v>3.3</v>
      </c>
      <c r="M41" s="63">
        <f>+K40*L40+K41*L41</f>
        <v>195000</v>
      </c>
      <c r="N41" s="21"/>
    </row>
    <row r="42" spans="1:14" ht="14.1" customHeight="1" thickBot="1" x14ac:dyDescent="0.25">
      <c r="A42" s="21"/>
      <c r="B42" s="49">
        <v>40497</v>
      </c>
      <c r="C42" s="126"/>
      <c r="D42" s="58"/>
      <c r="E42" s="59"/>
      <c r="F42" s="59"/>
      <c r="G42" s="126">
        <v>50</v>
      </c>
      <c r="H42" s="58">
        <v>20000</v>
      </c>
      <c r="I42" s="59">
        <v>3.3</v>
      </c>
      <c r="J42" s="6">
        <f>+H42*I42</f>
        <v>66000</v>
      </c>
      <c r="K42" s="58">
        <v>10000</v>
      </c>
      <c r="L42" s="59">
        <v>3</v>
      </c>
      <c r="M42" s="62"/>
      <c r="N42" s="21"/>
    </row>
    <row r="43" spans="1:14" ht="14.1" customHeight="1" thickBot="1" x14ac:dyDescent="0.25">
      <c r="A43" s="21"/>
      <c r="B43" s="49"/>
      <c r="C43" s="126"/>
      <c r="D43" s="58"/>
      <c r="E43" s="59"/>
      <c r="F43" s="59"/>
      <c r="G43" s="126"/>
      <c r="H43" s="58"/>
      <c r="I43" s="59"/>
      <c r="J43" s="9"/>
      <c r="K43" s="58">
        <v>30000</v>
      </c>
      <c r="L43" s="59">
        <v>3.3</v>
      </c>
      <c r="M43" s="63">
        <f>+K42*L42+K43*L43</f>
        <v>129000</v>
      </c>
      <c r="N43" s="21"/>
    </row>
    <row r="44" spans="1:14" ht="14.1" customHeight="1" thickBot="1" x14ac:dyDescent="0.25">
      <c r="A44" s="21"/>
      <c r="B44" s="49">
        <v>40504</v>
      </c>
      <c r="C44" s="126">
        <v>114</v>
      </c>
      <c r="D44" s="58">
        <v>25000</v>
      </c>
      <c r="E44" s="59">
        <v>3.5</v>
      </c>
      <c r="F44" s="128">
        <f>+D44*E44</f>
        <v>87500</v>
      </c>
      <c r="G44" s="126"/>
      <c r="H44" s="58"/>
      <c r="I44" s="59"/>
      <c r="J44" s="3"/>
      <c r="K44" s="58">
        <v>10000</v>
      </c>
      <c r="L44" s="59">
        <v>3</v>
      </c>
      <c r="M44" s="62"/>
      <c r="N44" s="21"/>
    </row>
    <row r="45" spans="1:14" ht="14.1" customHeight="1" x14ac:dyDescent="0.2">
      <c r="A45" s="21"/>
      <c r="B45" s="49"/>
      <c r="C45" s="126"/>
      <c r="D45" s="58"/>
      <c r="E45" s="59"/>
      <c r="F45" s="54"/>
      <c r="G45" s="126"/>
      <c r="H45" s="58"/>
      <c r="I45" s="59"/>
      <c r="J45" s="3"/>
      <c r="K45" s="58">
        <v>30000</v>
      </c>
      <c r="L45" s="59">
        <v>3.3</v>
      </c>
      <c r="M45" s="64"/>
      <c r="N45" s="21"/>
    </row>
    <row r="46" spans="1:14" ht="14.1" customHeight="1" thickBot="1" x14ac:dyDescent="0.25">
      <c r="A46" s="21"/>
      <c r="B46" s="49"/>
      <c r="C46" s="126"/>
      <c r="D46" s="58"/>
      <c r="E46" s="59"/>
      <c r="F46" s="59"/>
      <c r="G46" s="126"/>
      <c r="H46" s="58"/>
      <c r="I46" s="59"/>
      <c r="J46" s="3"/>
      <c r="K46" s="58">
        <v>25000</v>
      </c>
      <c r="L46" s="59">
        <v>3.5</v>
      </c>
      <c r="M46" s="63">
        <f>+K44*L44+K45*L45+K46*L46</f>
        <v>216500</v>
      </c>
      <c r="N46" s="21"/>
    </row>
    <row r="47" spans="1:14" ht="14.1" customHeight="1" x14ac:dyDescent="0.2">
      <c r="A47" s="21"/>
      <c r="B47" s="49">
        <v>40510</v>
      </c>
      <c r="C47" s="126"/>
      <c r="D47" s="58"/>
      <c r="E47" s="59"/>
      <c r="F47" s="59"/>
      <c r="G47" s="126">
        <v>51</v>
      </c>
      <c r="H47" s="58">
        <v>25000</v>
      </c>
      <c r="I47" s="59">
        <v>3.5</v>
      </c>
      <c r="J47" s="3"/>
      <c r="K47" s="58"/>
      <c r="L47" s="59"/>
      <c r="M47" s="62"/>
      <c r="N47" s="21"/>
    </row>
    <row r="48" spans="1:14" ht="14.1" customHeight="1" thickBot="1" x14ac:dyDescent="0.25">
      <c r="A48" s="21"/>
      <c r="B48" s="49"/>
      <c r="C48" s="126"/>
      <c r="D48" s="58"/>
      <c r="E48" s="59"/>
      <c r="F48" s="59"/>
      <c r="G48" s="126"/>
      <c r="H48" s="58">
        <v>5000</v>
      </c>
      <c r="I48" s="59">
        <v>3.3</v>
      </c>
      <c r="J48" s="6">
        <f>+H47*I47+H48*I48</f>
        <v>104000</v>
      </c>
      <c r="K48" s="58">
        <v>10000</v>
      </c>
      <c r="L48" s="59">
        <v>3</v>
      </c>
      <c r="M48" s="63"/>
      <c r="N48" s="21"/>
    </row>
    <row r="49" spans="1:16" ht="14.1" customHeight="1" thickBot="1" x14ac:dyDescent="0.25">
      <c r="A49" s="21"/>
      <c r="B49" s="111"/>
      <c r="C49" s="112"/>
      <c r="D49" s="127"/>
      <c r="E49" s="128"/>
      <c r="F49" s="128"/>
      <c r="G49" s="112"/>
      <c r="H49" s="127"/>
      <c r="I49" s="128"/>
      <c r="J49" s="151"/>
      <c r="K49" s="127">
        <v>25000</v>
      </c>
      <c r="L49" s="128">
        <v>3.3</v>
      </c>
      <c r="M49" s="152">
        <f>+K48*L48+K49*L49</f>
        <v>112500</v>
      </c>
      <c r="N49" s="21"/>
    </row>
    <row r="50" spans="1:16" x14ac:dyDescent="0.2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</row>
    <row r="51" spans="1:16" x14ac:dyDescent="0.2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1:16" ht="18" customHeight="1" thickBot="1" x14ac:dyDescent="0.25">
      <c r="A52" s="21"/>
      <c r="B52" s="133" t="s">
        <v>47</v>
      </c>
      <c r="C52" s="263" t="s">
        <v>107</v>
      </c>
      <c r="D52" s="263"/>
      <c r="E52" s="263"/>
      <c r="F52" s="263"/>
      <c r="G52" s="21"/>
      <c r="H52" s="21"/>
      <c r="I52" s="21"/>
      <c r="J52" s="21"/>
      <c r="K52" s="21"/>
      <c r="L52" s="21"/>
      <c r="M52" s="21"/>
      <c r="N52" s="21"/>
    </row>
    <row r="53" spans="1:16" ht="27" customHeight="1" x14ac:dyDescent="0.25">
      <c r="A53" s="21"/>
      <c r="B53" s="256" t="s">
        <v>67</v>
      </c>
      <c r="C53" s="252"/>
      <c r="D53" s="252"/>
      <c r="E53" s="252"/>
      <c r="F53" s="252"/>
      <c r="G53" s="252"/>
      <c r="H53" s="252"/>
      <c r="I53" s="252"/>
      <c r="J53" s="252"/>
      <c r="K53" s="252"/>
      <c r="L53" s="252"/>
      <c r="M53" s="257"/>
      <c r="N53" s="21"/>
    </row>
    <row r="54" spans="1:16" ht="15" customHeight="1" x14ac:dyDescent="0.2">
      <c r="A54" s="21"/>
      <c r="B54" s="232" t="s">
        <v>45</v>
      </c>
      <c r="C54" s="233"/>
      <c r="D54" s="233"/>
      <c r="E54" s="233"/>
      <c r="F54" s="233"/>
      <c r="G54" s="233"/>
      <c r="H54" s="233"/>
      <c r="I54" s="236" t="s">
        <v>94</v>
      </c>
      <c r="J54" s="237"/>
      <c r="K54" s="237"/>
      <c r="L54" s="237"/>
      <c r="M54" s="238"/>
      <c r="N54" s="21"/>
    </row>
    <row r="55" spans="1:16" ht="18" customHeight="1" thickBot="1" x14ac:dyDescent="0.25">
      <c r="A55" s="21"/>
      <c r="B55" s="234"/>
      <c r="C55" s="235"/>
      <c r="D55" s="235"/>
      <c r="E55" s="235"/>
      <c r="F55" s="235"/>
      <c r="G55" s="235"/>
      <c r="H55" s="235"/>
      <c r="I55" s="239"/>
      <c r="J55" s="239"/>
      <c r="K55" s="239"/>
      <c r="L55" s="239"/>
      <c r="M55" s="240"/>
      <c r="N55" s="21"/>
    </row>
    <row r="56" spans="1:16" ht="13.5" thickBot="1" x14ac:dyDescent="0.25">
      <c r="A56" s="21"/>
      <c r="B56" s="249" t="s">
        <v>13</v>
      </c>
      <c r="C56" s="241" t="s">
        <v>17</v>
      </c>
      <c r="D56" s="242"/>
      <c r="E56" s="242"/>
      <c r="F56" s="243"/>
      <c r="G56" s="244" t="s">
        <v>18</v>
      </c>
      <c r="H56" s="245"/>
      <c r="I56" s="245"/>
      <c r="J56" s="246"/>
      <c r="K56" s="241" t="s">
        <v>19</v>
      </c>
      <c r="L56" s="247"/>
      <c r="M56" s="248"/>
      <c r="N56" s="21"/>
      <c r="O56" s="16"/>
      <c r="P56" s="16"/>
    </row>
    <row r="57" spans="1:16" ht="51.75" thickBot="1" x14ac:dyDescent="0.25">
      <c r="A57" s="21"/>
      <c r="B57" s="250"/>
      <c r="C57" s="134" t="s">
        <v>43</v>
      </c>
      <c r="D57" s="135" t="s">
        <v>14</v>
      </c>
      <c r="E57" s="135" t="s">
        <v>15</v>
      </c>
      <c r="F57" s="136" t="s">
        <v>16</v>
      </c>
      <c r="G57" s="134" t="s">
        <v>44</v>
      </c>
      <c r="H57" s="135" t="s">
        <v>14</v>
      </c>
      <c r="I57" s="135" t="s">
        <v>15</v>
      </c>
      <c r="J57" s="136" t="s">
        <v>16</v>
      </c>
      <c r="K57" s="134" t="s">
        <v>14</v>
      </c>
      <c r="L57" s="135" t="s">
        <v>15</v>
      </c>
      <c r="M57" s="137" t="s">
        <v>16</v>
      </c>
      <c r="N57" s="21"/>
      <c r="O57" s="165"/>
      <c r="P57" s="16"/>
    </row>
    <row r="58" spans="1:16" ht="13.5" thickBot="1" x14ac:dyDescent="0.25">
      <c r="A58" s="21"/>
      <c r="B58" s="48">
        <v>40483</v>
      </c>
      <c r="C58" s="150"/>
      <c r="D58" s="53"/>
      <c r="E58" s="54"/>
      <c r="F58" s="54"/>
      <c r="G58" s="150"/>
      <c r="H58" s="53"/>
      <c r="I58" s="153"/>
      <c r="J58" s="53"/>
      <c r="K58" s="53">
        <v>30000</v>
      </c>
      <c r="L58" s="153">
        <v>3</v>
      </c>
      <c r="M58" s="141">
        <f>K58*L58</f>
        <v>90000</v>
      </c>
      <c r="N58" s="21"/>
      <c r="O58" s="16"/>
      <c r="P58" s="16"/>
    </row>
    <row r="59" spans="1:16" ht="13.5" thickBot="1" x14ac:dyDescent="0.25">
      <c r="A59" s="21"/>
      <c r="B59" s="49">
        <v>40486</v>
      </c>
      <c r="C59" s="126">
        <v>112</v>
      </c>
      <c r="D59" s="58">
        <v>10000</v>
      </c>
      <c r="E59" s="59">
        <v>3.1</v>
      </c>
      <c r="F59" s="128">
        <f>+D59*E59</f>
        <v>31000</v>
      </c>
      <c r="G59" s="126"/>
      <c r="H59" s="58"/>
      <c r="I59" s="154"/>
      <c r="J59" s="58"/>
      <c r="K59" s="58">
        <v>40000</v>
      </c>
      <c r="L59" s="154">
        <f>(M59/K59)</f>
        <v>3.0249999999999999</v>
      </c>
      <c r="M59" s="141">
        <f>M58+F59</f>
        <v>121000</v>
      </c>
      <c r="N59" s="21"/>
      <c r="O59" s="16"/>
      <c r="P59" s="16"/>
    </row>
    <row r="60" spans="1:16" ht="13.5" thickBot="1" x14ac:dyDescent="0.25">
      <c r="A60" s="21"/>
      <c r="B60" s="49">
        <v>40487</v>
      </c>
      <c r="C60" s="126"/>
      <c r="D60" s="58"/>
      <c r="E60" s="59"/>
      <c r="F60" s="59"/>
      <c r="G60" s="126">
        <v>49</v>
      </c>
      <c r="H60" s="58">
        <v>30000</v>
      </c>
      <c r="I60" s="154">
        <f>L59</f>
        <v>3.0249999999999999</v>
      </c>
      <c r="J60" s="188">
        <f>H60*I60</f>
        <v>90750</v>
      </c>
      <c r="K60" s="58">
        <v>10000</v>
      </c>
      <c r="L60" s="154">
        <f>I60</f>
        <v>3.0249999999999999</v>
      </c>
      <c r="M60" s="141">
        <f>M59-J60</f>
        <v>30250</v>
      </c>
      <c r="N60" s="155"/>
      <c r="O60" s="16"/>
      <c r="P60" s="16"/>
    </row>
    <row r="61" spans="1:16" ht="13.5" thickBot="1" x14ac:dyDescent="0.25">
      <c r="A61" s="21"/>
      <c r="B61" s="49">
        <v>40490</v>
      </c>
      <c r="C61" s="126">
        <v>113</v>
      </c>
      <c r="D61" s="58">
        <v>50000</v>
      </c>
      <c r="E61" s="59">
        <v>3.3</v>
      </c>
      <c r="F61" s="128">
        <f>+D61*E61</f>
        <v>165000</v>
      </c>
      <c r="G61" s="126"/>
      <c r="H61" s="58"/>
      <c r="I61" s="154"/>
      <c r="J61" s="53"/>
      <c r="K61" s="58">
        <f>K60+D61</f>
        <v>60000</v>
      </c>
      <c r="L61" s="154">
        <f>(M61/K61)</f>
        <v>3.2541699999999998</v>
      </c>
      <c r="M61" s="141">
        <f>M60+F61</f>
        <v>195250</v>
      </c>
      <c r="N61" s="155"/>
      <c r="O61" s="16"/>
      <c r="P61" s="16"/>
    </row>
    <row r="62" spans="1:16" ht="13.5" thickBot="1" x14ac:dyDescent="0.25">
      <c r="A62" s="21"/>
      <c r="B62" s="49">
        <v>40497</v>
      </c>
      <c r="C62" s="126"/>
      <c r="D62" s="58"/>
      <c r="E62" s="59"/>
      <c r="F62" s="59"/>
      <c r="G62" s="126">
        <v>50</v>
      </c>
      <c r="H62" s="58">
        <v>20000</v>
      </c>
      <c r="I62" s="156">
        <f>L61</f>
        <v>3.2541699999999998</v>
      </c>
      <c r="J62" s="188">
        <f>H62*I62</f>
        <v>65083.4</v>
      </c>
      <c r="K62" s="58">
        <v>40000</v>
      </c>
      <c r="L62" s="154">
        <f>I62</f>
        <v>3.2541699999999998</v>
      </c>
      <c r="M62" s="141">
        <f>K62*L62</f>
        <v>130166.8</v>
      </c>
      <c r="N62" s="155"/>
      <c r="O62" s="16"/>
      <c r="P62" s="16"/>
    </row>
    <row r="63" spans="1:16" ht="13.5" thickBot="1" x14ac:dyDescent="0.25">
      <c r="A63" s="21"/>
      <c r="B63" s="49">
        <v>40504</v>
      </c>
      <c r="C63" s="126">
        <v>114</v>
      </c>
      <c r="D63" s="58">
        <v>25000</v>
      </c>
      <c r="E63" s="59">
        <v>3.5</v>
      </c>
      <c r="F63" s="128">
        <f>+D63*E63</f>
        <v>87500</v>
      </c>
      <c r="G63" s="126"/>
      <c r="H63" s="58"/>
      <c r="I63" s="154"/>
      <c r="J63" s="58"/>
      <c r="K63" s="58">
        <f>K62+D63</f>
        <v>65000</v>
      </c>
      <c r="L63" s="154">
        <f>(M63/K63)</f>
        <v>3.3487200000000001</v>
      </c>
      <c r="M63" s="141">
        <f>M62+F63</f>
        <v>217666.8</v>
      </c>
      <c r="N63" s="155"/>
    </row>
    <row r="64" spans="1:16" ht="13.5" thickBot="1" x14ac:dyDescent="0.25">
      <c r="A64" s="21"/>
      <c r="B64" s="49">
        <v>40510</v>
      </c>
      <c r="C64" s="126"/>
      <c r="D64" s="58"/>
      <c r="E64" s="59"/>
      <c r="F64" s="59"/>
      <c r="G64" s="126">
        <v>51</v>
      </c>
      <c r="H64" s="58">
        <v>30000</v>
      </c>
      <c r="I64" s="154">
        <f>L63</f>
        <v>3.3487200000000001</v>
      </c>
      <c r="J64" s="188">
        <f>H64*I64</f>
        <v>100461.6</v>
      </c>
      <c r="K64" s="58">
        <v>35000</v>
      </c>
      <c r="L64" s="154">
        <f>I64</f>
        <v>3.3487200000000001</v>
      </c>
      <c r="M64" s="141">
        <f>K64*L64</f>
        <v>117205.2</v>
      </c>
      <c r="N64" s="155"/>
    </row>
    <row r="65" spans="1:15" ht="13.5" thickBot="1" x14ac:dyDescent="0.25">
      <c r="A65" s="21"/>
      <c r="B65" s="157"/>
      <c r="C65" s="112"/>
      <c r="D65" s="127"/>
      <c r="E65" s="128"/>
      <c r="F65" s="128"/>
      <c r="G65" s="112"/>
      <c r="H65" s="127"/>
      <c r="I65" s="158"/>
      <c r="J65" s="159"/>
      <c r="K65" s="127"/>
      <c r="L65" s="158"/>
      <c r="M65" s="160"/>
      <c r="N65" s="21"/>
    </row>
    <row r="66" spans="1:15" x14ac:dyDescent="0.2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</row>
    <row r="67" spans="1:15" ht="13.5" thickBot="1" x14ac:dyDescent="0.25">
      <c r="A67" s="21"/>
      <c r="B67" s="125" t="s">
        <v>51</v>
      </c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</row>
    <row r="68" spans="1:15" x14ac:dyDescent="0.2">
      <c r="A68" s="21"/>
      <c r="B68" s="251" t="s">
        <v>54</v>
      </c>
      <c r="C68" s="252"/>
      <c r="D68" s="252"/>
      <c r="E68" s="253"/>
      <c r="F68" s="219" t="s">
        <v>52</v>
      </c>
      <c r="G68" s="220"/>
      <c r="H68" s="220"/>
      <c r="I68" s="219" t="s">
        <v>53</v>
      </c>
      <c r="J68" s="219"/>
      <c r="K68" s="221"/>
      <c r="L68" s="21"/>
      <c r="M68" s="21"/>
      <c r="N68" s="161"/>
      <c r="O68" s="18"/>
    </row>
    <row r="69" spans="1:15" x14ac:dyDescent="0.2">
      <c r="A69" s="21"/>
      <c r="B69" s="254"/>
      <c r="C69" s="191"/>
      <c r="D69" s="191"/>
      <c r="E69" s="255"/>
      <c r="F69" s="222" t="s">
        <v>55</v>
      </c>
      <c r="G69" s="222"/>
      <c r="H69" s="222"/>
      <c r="I69" s="222" t="s">
        <v>56</v>
      </c>
      <c r="J69" s="222"/>
      <c r="K69" s="223"/>
      <c r="L69" s="21"/>
      <c r="M69" s="21"/>
      <c r="N69" s="21"/>
    </row>
    <row r="70" spans="1:15" ht="14.1" customHeight="1" x14ac:dyDescent="0.2">
      <c r="A70" s="21"/>
      <c r="B70" s="226" t="s">
        <v>57</v>
      </c>
      <c r="C70" s="227"/>
      <c r="D70" s="227"/>
      <c r="E70" s="227"/>
      <c r="F70" s="228">
        <v>253000</v>
      </c>
      <c r="G70" s="228"/>
      <c r="H70" s="228"/>
      <c r="I70" s="228">
        <v>120500</v>
      </c>
      <c r="J70" s="228"/>
      <c r="K70" s="231"/>
      <c r="L70" s="21"/>
      <c r="M70" s="21"/>
      <c r="N70" s="21"/>
    </row>
    <row r="71" spans="1:15" ht="14.1" customHeight="1" x14ac:dyDescent="0.2">
      <c r="A71" s="21"/>
      <c r="B71" s="226" t="s">
        <v>58</v>
      </c>
      <c r="C71" s="227"/>
      <c r="D71" s="227"/>
      <c r="E71" s="227"/>
      <c r="F71" s="228">
        <v>261000</v>
      </c>
      <c r="G71" s="228"/>
      <c r="H71" s="228"/>
      <c r="I71" s="228">
        <v>112500</v>
      </c>
      <c r="J71" s="228"/>
      <c r="K71" s="231"/>
      <c r="L71" s="21"/>
      <c r="M71" s="21"/>
      <c r="N71" s="21"/>
    </row>
    <row r="72" spans="1:15" ht="14.1" customHeight="1" thickBot="1" x14ac:dyDescent="0.25">
      <c r="A72" s="21"/>
      <c r="B72" s="267" t="s">
        <v>59</v>
      </c>
      <c r="C72" s="268"/>
      <c r="D72" s="268"/>
      <c r="E72" s="268"/>
      <c r="F72" s="269">
        <v>256295</v>
      </c>
      <c r="G72" s="269"/>
      <c r="H72" s="269"/>
      <c r="I72" s="269">
        <v>117205</v>
      </c>
      <c r="J72" s="269"/>
      <c r="K72" s="270"/>
      <c r="L72" s="21"/>
      <c r="M72" s="21"/>
      <c r="N72" s="21"/>
    </row>
    <row r="73" spans="1:15" ht="14.1" customHeight="1" x14ac:dyDescent="0.2">
      <c r="A73" s="21"/>
      <c r="B73" s="162"/>
      <c r="C73" s="162"/>
      <c r="D73" s="162"/>
      <c r="E73" s="162"/>
      <c r="F73" s="163"/>
      <c r="G73" s="163"/>
      <c r="H73" s="163"/>
      <c r="I73" s="163"/>
      <c r="J73" s="163"/>
      <c r="K73" s="163"/>
      <c r="L73" s="21"/>
      <c r="M73" s="21"/>
      <c r="N73" s="21"/>
    </row>
    <row r="74" spans="1:15" ht="13.5" thickBot="1" x14ac:dyDescent="0.25">
      <c r="A74" s="21"/>
      <c r="B74" s="164" t="s">
        <v>86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</row>
    <row r="75" spans="1:15" ht="14.1" customHeight="1" x14ac:dyDescent="0.2">
      <c r="A75" s="21"/>
      <c r="B75" s="264" t="s">
        <v>60</v>
      </c>
      <c r="C75" s="265"/>
      <c r="D75" s="265"/>
      <c r="E75" s="265"/>
      <c r="F75" s="265"/>
      <c r="G75" s="265"/>
      <c r="H75" s="265"/>
      <c r="I75" s="265"/>
      <c r="J75" s="265"/>
      <c r="K75" s="265"/>
      <c r="L75" s="266"/>
      <c r="M75" s="21"/>
      <c r="N75" s="21"/>
    </row>
    <row r="76" spans="1:15" ht="14.1" customHeight="1" x14ac:dyDescent="0.2">
      <c r="A76" s="21"/>
      <c r="B76" s="224" t="s">
        <v>61</v>
      </c>
      <c r="C76" s="229"/>
      <c r="D76" s="229"/>
      <c r="E76" s="229"/>
      <c r="F76" s="229"/>
      <c r="G76" s="229"/>
      <c r="H76" s="229"/>
      <c r="I76" s="229"/>
      <c r="J76" s="229"/>
      <c r="K76" s="229"/>
      <c r="L76" s="230"/>
      <c r="M76" s="21"/>
      <c r="N76" s="21"/>
    </row>
    <row r="77" spans="1:15" ht="14.1" customHeight="1" x14ac:dyDescent="0.2">
      <c r="A77" s="21"/>
      <c r="B77" s="224" t="s">
        <v>65</v>
      </c>
      <c r="C77" s="229"/>
      <c r="D77" s="229"/>
      <c r="E77" s="229"/>
      <c r="F77" s="229"/>
      <c r="G77" s="229"/>
      <c r="H77" s="229"/>
      <c r="I77" s="229"/>
      <c r="J77" s="229"/>
      <c r="K77" s="229"/>
      <c r="L77" s="230"/>
      <c r="M77" s="21"/>
      <c r="N77" s="21"/>
    </row>
    <row r="78" spans="1:15" ht="14.1" customHeight="1" x14ac:dyDescent="0.2">
      <c r="A78" s="21"/>
      <c r="B78" s="224" t="s">
        <v>62</v>
      </c>
      <c r="C78" s="229"/>
      <c r="D78" s="229"/>
      <c r="E78" s="229"/>
      <c r="F78" s="229"/>
      <c r="G78" s="229"/>
      <c r="H78" s="229"/>
      <c r="I78" s="229"/>
      <c r="J78" s="229"/>
      <c r="K78" s="229"/>
      <c r="L78" s="230"/>
      <c r="M78" s="21"/>
      <c r="N78" s="21"/>
    </row>
    <row r="79" spans="1:15" ht="14.1" customHeight="1" x14ac:dyDescent="0.2">
      <c r="A79" s="21"/>
      <c r="B79" s="224" t="s">
        <v>63</v>
      </c>
      <c r="C79" s="192"/>
      <c r="D79" s="192"/>
      <c r="E79" s="192"/>
      <c r="F79" s="192"/>
      <c r="G79" s="192"/>
      <c r="H79" s="192"/>
      <c r="I79" s="192"/>
      <c r="J79" s="192"/>
      <c r="K79" s="192"/>
      <c r="L79" s="225"/>
      <c r="M79" s="21"/>
      <c r="N79" s="21"/>
    </row>
    <row r="80" spans="1:15" ht="14.1" customHeight="1" x14ac:dyDescent="0.2">
      <c r="A80" s="21"/>
      <c r="B80" s="224" t="s">
        <v>64</v>
      </c>
      <c r="C80" s="192"/>
      <c r="D80" s="192"/>
      <c r="E80" s="192"/>
      <c r="F80" s="192"/>
      <c r="G80" s="192"/>
      <c r="H80" s="192"/>
      <c r="I80" s="192"/>
      <c r="J80" s="192"/>
      <c r="K80" s="192"/>
      <c r="L80" s="225"/>
      <c r="M80" s="21"/>
      <c r="N80" s="21"/>
    </row>
    <row r="81" spans="1:14" ht="14.1" customHeight="1" thickBot="1" x14ac:dyDescent="0.25">
      <c r="A81" s="21"/>
      <c r="B81" s="260"/>
      <c r="C81" s="261"/>
      <c r="D81" s="261"/>
      <c r="E81" s="261"/>
      <c r="F81" s="261"/>
      <c r="G81" s="261"/>
      <c r="H81" s="261"/>
      <c r="I81" s="261"/>
      <c r="J81" s="261"/>
      <c r="K81" s="261"/>
      <c r="L81" s="262"/>
      <c r="M81" s="21"/>
      <c r="N81" s="21"/>
    </row>
    <row r="82" spans="1:14" x14ac:dyDescent="0.2">
      <c r="A82" s="21"/>
      <c r="B82" s="96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</row>
    <row r="83" spans="1:14" ht="13.5" thickBot="1" x14ac:dyDescent="0.25">
      <c r="A83" s="21"/>
      <c r="B83" s="164" t="s">
        <v>95</v>
      </c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</row>
    <row r="84" spans="1:14" x14ac:dyDescent="0.2">
      <c r="A84" s="21"/>
      <c r="B84" s="264" t="s">
        <v>66</v>
      </c>
      <c r="C84" s="265"/>
      <c r="D84" s="265"/>
      <c r="E84" s="265"/>
      <c r="F84" s="265"/>
      <c r="G84" s="265"/>
      <c r="H84" s="265"/>
      <c r="I84" s="265"/>
      <c r="J84" s="265"/>
      <c r="K84" s="265"/>
      <c r="L84" s="266"/>
      <c r="M84" s="21"/>
      <c r="N84" s="21"/>
    </row>
    <row r="85" spans="1:14" x14ac:dyDescent="0.2">
      <c r="A85" s="21"/>
      <c r="B85" s="224" t="s">
        <v>96</v>
      </c>
      <c r="C85" s="229"/>
      <c r="D85" s="229"/>
      <c r="E85" s="229"/>
      <c r="F85" s="229"/>
      <c r="G85" s="229"/>
      <c r="H85" s="229"/>
      <c r="I85" s="229"/>
      <c r="J85" s="229"/>
      <c r="K85" s="229"/>
      <c r="L85" s="230"/>
      <c r="M85" s="21"/>
      <c r="N85" s="21"/>
    </row>
    <row r="86" spans="1:14" x14ac:dyDescent="0.2">
      <c r="A86" s="21"/>
      <c r="B86" s="224" t="s">
        <v>97</v>
      </c>
      <c r="C86" s="229"/>
      <c r="D86" s="229"/>
      <c r="E86" s="229"/>
      <c r="F86" s="229"/>
      <c r="G86" s="229"/>
      <c r="H86" s="229"/>
      <c r="I86" s="229"/>
      <c r="J86" s="229"/>
      <c r="K86" s="229"/>
      <c r="L86" s="230"/>
      <c r="M86" s="21"/>
      <c r="N86" s="21"/>
    </row>
    <row r="87" spans="1:14" x14ac:dyDescent="0.2">
      <c r="A87" s="21"/>
      <c r="B87" s="224" t="s">
        <v>98</v>
      </c>
      <c r="C87" s="229"/>
      <c r="D87" s="229"/>
      <c r="E87" s="229"/>
      <c r="F87" s="229"/>
      <c r="G87" s="229"/>
      <c r="H87" s="229"/>
      <c r="I87" s="229"/>
      <c r="J87" s="229"/>
      <c r="K87" s="229"/>
      <c r="L87" s="230"/>
      <c r="M87" s="21"/>
      <c r="N87" s="21"/>
    </row>
    <row r="88" spans="1:14" x14ac:dyDescent="0.2">
      <c r="A88" s="21"/>
      <c r="B88" s="224"/>
      <c r="C88" s="192"/>
      <c r="D88" s="192"/>
      <c r="E88" s="192"/>
      <c r="F88" s="192"/>
      <c r="G88" s="192"/>
      <c r="H88" s="192"/>
      <c r="I88" s="192"/>
      <c r="J88" s="192"/>
      <c r="K88" s="192"/>
      <c r="L88" s="225"/>
      <c r="M88" s="21"/>
      <c r="N88" s="21"/>
    </row>
    <row r="89" spans="1:14" x14ac:dyDescent="0.2">
      <c r="A89" s="21"/>
      <c r="B89" s="224"/>
      <c r="C89" s="192"/>
      <c r="D89" s="192"/>
      <c r="E89" s="192"/>
      <c r="F89" s="192"/>
      <c r="G89" s="192"/>
      <c r="H89" s="192"/>
      <c r="I89" s="192"/>
      <c r="J89" s="192"/>
      <c r="K89" s="192"/>
      <c r="L89" s="225"/>
      <c r="M89" s="21"/>
      <c r="N89" s="21"/>
    </row>
    <row r="90" spans="1:14" ht="13.5" thickBot="1" x14ac:dyDescent="0.25">
      <c r="A90" s="21"/>
      <c r="B90" s="260"/>
      <c r="C90" s="261"/>
      <c r="D90" s="261"/>
      <c r="E90" s="261"/>
      <c r="F90" s="261"/>
      <c r="G90" s="261"/>
      <c r="H90" s="261"/>
      <c r="I90" s="261"/>
      <c r="J90" s="261"/>
      <c r="K90" s="261"/>
      <c r="L90" s="262"/>
      <c r="M90" s="21"/>
      <c r="N90" s="21"/>
    </row>
    <row r="91" spans="1:14" x14ac:dyDescent="0.2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</row>
    <row r="92" spans="1:14" x14ac:dyDescent="0.2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</row>
    <row r="93" spans="1:14" x14ac:dyDescent="0.2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</row>
  </sheetData>
  <sheetProtection algorithmName="SHA-512" hashValue="ZSd4kASBZKnz1OuWelDKAT3pq8Jg992+xihs3frq91BFp7rPrOB4HRkb8KN07s2qXDs8KyaAQ9HuMYdSUD4/0A==" saltValue="s2JZNEtOyLc+dW80XwSKrQ==" spinCount="100000" sheet="1" objects="1" scenarios="1"/>
  <mergeCells count="56">
    <mergeCell ref="B75:L75"/>
    <mergeCell ref="B81:L81"/>
    <mergeCell ref="B78:L78"/>
    <mergeCell ref="B79:L79"/>
    <mergeCell ref="B90:L90"/>
    <mergeCell ref="C29:D29"/>
    <mergeCell ref="C33:F33"/>
    <mergeCell ref="G33:J33"/>
    <mergeCell ref="K33:M33"/>
    <mergeCell ref="C52:F52"/>
    <mergeCell ref="B86:L86"/>
    <mergeCell ref="B87:L87"/>
    <mergeCell ref="B88:L88"/>
    <mergeCell ref="B89:L89"/>
    <mergeCell ref="B30:M30"/>
    <mergeCell ref="B31:H32"/>
    <mergeCell ref="I31:M32"/>
    <mergeCell ref="B84:L84"/>
    <mergeCell ref="B85:L85"/>
    <mergeCell ref="B72:E72"/>
    <mergeCell ref="B33:B34"/>
    <mergeCell ref="B53:M53"/>
    <mergeCell ref="C8:D8"/>
    <mergeCell ref="B1:C1"/>
    <mergeCell ref="D1:H1"/>
    <mergeCell ref="D2:H2"/>
    <mergeCell ref="B4:I4"/>
    <mergeCell ref="B9:M9"/>
    <mergeCell ref="B10:H11"/>
    <mergeCell ref="I10:M11"/>
    <mergeCell ref="B12:B13"/>
    <mergeCell ref="C12:F12"/>
    <mergeCell ref="G12:J12"/>
    <mergeCell ref="K12:M12"/>
    <mergeCell ref="B54:H55"/>
    <mergeCell ref="I54:M55"/>
    <mergeCell ref="C56:F56"/>
    <mergeCell ref="G56:J56"/>
    <mergeCell ref="K56:M56"/>
    <mergeCell ref="B56:B57"/>
    <mergeCell ref="F68:H68"/>
    <mergeCell ref="I68:K68"/>
    <mergeCell ref="F69:H69"/>
    <mergeCell ref="I69:K69"/>
    <mergeCell ref="B80:L80"/>
    <mergeCell ref="B70:E70"/>
    <mergeCell ref="F70:H70"/>
    <mergeCell ref="B76:L76"/>
    <mergeCell ref="B77:L77"/>
    <mergeCell ref="I70:K70"/>
    <mergeCell ref="B71:E71"/>
    <mergeCell ref="F71:H71"/>
    <mergeCell ref="I71:K71"/>
    <mergeCell ref="B68:E69"/>
    <mergeCell ref="F72:H72"/>
    <mergeCell ref="I72:K72"/>
  </mergeCells>
  <phoneticPr fontId="0" type="noConversion"/>
  <conditionalFormatting sqref="F59 F36 F15 M17">
    <cfRule type="cellIs" dxfId="62" priority="1" stopIfTrue="1" operator="equal">
      <formula>31000</formula>
    </cfRule>
  </conditionalFormatting>
  <conditionalFormatting sqref="F61 F40 F18">
    <cfRule type="cellIs" dxfId="61" priority="2" stopIfTrue="1" operator="equal">
      <formula>165000</formula>
    </cfRule>
  </conditionalFormatting>
  <conditionalFormatting sqref="F63 F44:F45 F22">
    <cfRule type="cellIs" dxfId="60" priority="3" stopIfTrue="1" operator="equal">
      <formula>87500</formula>
    </cfRule>
  </conditionalFormatting>
  <conditionalFormatting sqref="M59 M37 M16">
    <cfRule type="cellIs" dxfId="59" priority="4" stopIfTrue="1" operator="equal">
      <formula>121000</formula>
    </cfRule>
  </conditionalFormatting>
  <conditionalFormatting sqref="I70:K70 M25">
    <cfRule type="cellIs" dxfId="58" priority="5" stopIfTrue="1" operator="equal">
      <formula>120500</formula>
    </cfRule>
  </conditionalFormatting>
  <conditionalFormatting sqref="I71:K71 M48:M49">
    <cfRule type="cellIs" dxfId="57" priority="6" stopIfTrue="1" operator="equal">
      <formula>112500</formula>
    </cfRule>
  </conditionalFormatting>
  <conditionalFormatting sqref="J60 O57">
    <cfRule type="cellIs" dxfId="56" priority="7" stopIfTrue="1" operator="equal">
      <formula>90750</formula>
    </cfRule>
  </conditionalFormatting>
  <conditionalFormatting sqref="M60">
    <cfRule type="cellIs" dxfId="55" priority="8" stopIfTrue="1" operator="equal">
      <formula>30250</formula>
    </cfRule>
  </conditionalFormatting>
  <conditionalFormatting sqref="M63">
    <cfRule type="cellIs" dxfId="54" priority="9" stopIfTrue="1" operator="equal">
      <formula>217666.8</formula>
    </cfRule>
  </conditionalFormatting>
  <conditionalFormatting sqref="F70:H70">
    <cfRule type="cellIs" dxfId="53" priority="10" stopIfTrue="1" operator="equal">
      <formula>253000</formula>
    </cfRule>
  </conditionalFormatting>
  <conditionalFormatting sqref="F71:H71">
    <cfRule type="cellIs" dxfId="52" priority="11" stopIfTrue="1" operator="equal">
      <formula>261000</formula>
    </cfRule>
  </conditionalFormatting>
  <conditionalFormatting sqref="F72:H73">
    <cfRule type="cellIs" dxfId="51" priority="12" stopIfTrue="1" operator="equal">
      <formula>256295</formula>
    </cfRule>
  </conditionalFormatting>
  <conditionalFormatting sqref="I72:K73">
    <cfRule type="cellIs" dxfId="50" priority="13" stopIfTrue="1" operator="equal">
      <formula>117205</formula>
    </cfRule>
  </conditionalFormatting>
  <conditionalFormatting sqref="J39">
    <cfRule type="cellIs" dxfId="49" priority="14" stopIfTrue="1" operator="equal">
      <formula>91000</formula>
    </cfRule>
  </conditionalFormatting>
  <conditionalFormatting sqref="J42">
    <cfRule type="cellIs" dxfId="48" priority="15" stopIfTrue="1" operator="equal">
      <formula>66000</formula>
    </cfRule>
  </conditionalFormatting>
  <conditionalFormatting sqref="J48">
    <cfRule type="cellIs" dxfId="47" priority="16" stopIfTrue="1" operator="equal">
      <formula>104000</formula>
    </cfRule>
  </conditionalFormatting>
  <conditionalFormatting sqref="M39">
    <cfRule type="cellIs" dxfId="46" priority="17" stopIfTrue="1" operator="equal">
      <formula>30000</formula>
    </cfRule>
  </conditionalFormatting>
  <conditionalFormatting sqref="M41">
    <cfRule type="cellIs" dxfId="45" priority="18" stopIfTrue="1" operator="equal">
      <formula>195000</formula>
    </cfRule>
  </conditionalFormatting>
  <conditionalFormatting sqref="M43">
    <cfRule type="cellIs" dxfId="44" priority="19" stopIfTrue="1" operator="equal">
      <formula>129000</formula>
    </cfRule>
  </conditionalFormatting>
  <conditionalFormatting sqref="M46">
    <cfRule type="cellIs" dxfId="43" priority="20" stopIfTrue="1" operator="equal">
      <formula>216500</formula>
    </cfRule>
  </conditionalFormatting>
  <conditionalFormatting sqref="J17 M14 M35 M58">
    <cfRule type="cellIs" dxfId="42" priority="21" stopIfTrue="1" operator="equal">
      <formula>90000</formula>
    </cfRule>
  </conditionalFormatting>
  <conditionalFormatting sqref="J21">
    <cfRule type="cellIs" dxfId="41" priority="22" stopIfTrue="1" operator="equal">
      <formula>64000</formula>
    </cfRule>
  </conditionalFormatting>
  <conditionalFormatting sqref="J24:J25">
    <cfRule type="cellIs" dxfId="40" priority="23" stopIfTrue="1" operator="equal">
      <formula>99000</formula>
    </cfRule>
  </conditionalFormatting>
  <conditionalFormatting sqref="M19">
    <cfRule type="cellIs" dxfId="39" priority="24" stopIfTrue="1" operator="equal">
      <formula>196000</formula>
    </cfRule>
  </conditionalFormatting>
  <conditionalFormatting sqref="M21">
    <cfRule type="cellIs" dxfId="38" priority="25" stopIfTrue="1" operator="equal">
      <formula>132000</formula>
    </cfRule>
  </conditionalFormatting>
  <conditionalFormatting sqref="M23">
    <cfRule type="cellIs" dxfId="37" priority="26" stopIfTrue="1" operator="equal">
      <formula>219500</formula>
    </cfRule>
  </conditionalFormatting>
  <conditionalFormatting sqref="M61">
    <cfRule type="cellIs" dxfId="36" priority="27" stopIfTrue="1" operator="equal">
      <formula>195250</formula>
    </cfRule>
  </conditionalFormatting>
  <conditionalFormatting sqref="M62">
    <cfRule type="cellIs" dxfId="35" priority="28" stopIfTrue="1" operator="equal">
      <formula>130166.8</formula>
    </cfRule>
  </conditionalFormatting>
  <conditionalFormatting sqref="M64">
    <cfRule type="cellIs" dxfId="34" priority="29" stopIfTrue="1" operator="equal">
      <formula>117205.2</formula>
    </cfRule>
  </conditionalFormatting>
  <conditionalFormatting sqref="J62">
    <cfRule type="cellIs" dxfId="33" priority="30" stopIfTrue="1" operator="equal">
      <formula>65083.4</formula>
    </cfRule>
  </conditionalFormatting>
  <conditionalFormatting sqref="J64">
    <cfRule type="cellIs" dxfId="32" priority="31" stopIfTrue="1" operator="equal">
      <formula>100461.6</formula>
    </cfRule>
  </conditionalFormatting>
  <dataValidations disablePrompts="1" count="2">
    <dataValidation allowBlank="1" showInputMessage="1" showErrorMessage="1" prompt="Round your answers to two decimal places." sqref="M58"/>
    <dataValidation allowBlank="1" showInputMessage="1" showErrorMessage="1" prompt="Round your answers to five decimal places" sqref="L58"/>
  </dataValidations>
  <pageMargins left="0.75" right="0.75" top="1" bottom="1" header="0.5" footer="0.5"/>
  <pageSetup orientation="landscape" blackAndWhite="1" horizontalDpi="300" verticalDpi="300" r:id="rId1"/>
  <headerFooter alignWithMargins="0"/>
  <rowBreaks count="3" manualBreakCount="3">
    <brk id="27" max="16383" man="1"/>
    <brk id="50" max="16383" man="1"/>
    <brk id="73" max="16383" man="1"/>
  </rowBreaks>
  <ignoredErrors>
    <ignoredError sqref="M63" formula="1" unlockedFormula="1"/>
    <ignoredError sqref="L61:M61 L62:M62 L60 M59:M60 L63" formula="1"/>
    <ignoredError sqref="B74:L84" numberStoredAsText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/>
  <dimension ref="A1:N70"/>
  <sheetViews>
    <sheetView showGridLines="0" zoomScaleNormal="100" workbookViewId="0">
      <selection activeCell="D1" sqref="D1:H1"/>
    </sheetView>
  </sheetViews>
  <sheetFormatPr defaultRowHeight="12.75" x14ac:dyDescent="0.2"/>
  <cols>
    <col min="1" max="1" width="5.7109375" customWidth="1"/>
    <col min="2" max="2" width="6.7109375" customWidth="1"/>
    <col min="3" max="3" width="8.7109375" customWidth="1"/>
    <col min="4" max="5" width="9.28515625" bestFit="1" customWidth="1"/>
    <col min="6" max="6" width="10.42578125" bestFit="1" customWidth="1"/>
    <col min="7" max="9" width="9.28515625" bestFit="1" customWidth="1"/>
    <col min="10" max="10" width="10.28515625" bestFit="1" customWidth="1"/>
    <col min="11" max="11" width="9.28515625" bestFit="1" customWidth="1"/>
    <col min="12" max="12" width="10.5703125" bestFit="1" customWidth="1"/>
    <col min="13" max="13" width="10.28515625" bestFit="1" customWidth="1"/>
    <col min="14" max="14" width="14.42578125" bestFit="1" customWidth="1"/>
  </cols>
  <sheetData>
    <row r="1" spans="1:14" x14ac:dyDescent="0.2">
      <c r="A1" s="21"/>
      <c r="B1" s="190" t="s">
        <v>0</v>
      </c>
      <c r="C1" s="190"/>
      <c r="D1" s="200" t="s">
        <v>82</v>
      </c>
      <c r="E1" s="200"/>
      <c r="F1" s="200"/>
      <c r="G1" s="200"/>
      <c r="H1" s="200"/>
      <c r="I1" s="21"/>
      <c r="J1" s="21"/>
      <c r="K1" s="21"/>
      <c r="L1" s="21"/>
      <c r="M1" s="21"/>
      <c r="N1" s="21"/>
    </row>
    <row r="2" spans="1:14" x14ac:dyDescent="0.2">
      <c r="A2" s="21"/>
      <c r="B2" s="125" t="s">
        <v>1</v>
      </c>
      <c r="C2" s="125"/>
      <c r="D2" s="192"/>
      <c r="E2" s="192"/>
      <c r="F2" s="192"/>
      <c r="G2" s="192"/>
      <c r="H2" s="192"/>
      <c r="I2" s="21"/>
      <c r="J2" s="21"/>
      <c r="K2" s="21"/>
      <c r="L2" s="21"/>
      <c r="M2" s="21"/>
      <c r="N2" s="21"/>
    </row>
    <row r="3" spans="1:14" x14ac:dyDescent="0.2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</row>
    <row r="4" spans="1:14" x14ac:dyDescent="0.2">
      <c r="A4" s="21"/>
      <c r="B4" s="206" t="s">
        <v>21</v>
      </c>
      <c r="C4" s="207"/>
      <c r="D4" s="207"/>
      <c r="E4" s="207"/>
      <c r="F4" s="207"/>
      <c r="G4" s="207"/>
      <c r="H4" s="207"/>
      <c r="I4" s="259"/>
      <c r="J4" s="21"/>
      <c r="K4" s="21"/>
      <c r="L4" s="21"/>
      <c r="M4" s="21"/>
      <c r="N4" s="21"/>
    </row>
    <row r="5" spans="1:14" x14ac:dyDescent="0.2">
      <c r="A5" s="21"/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</row>
    <row r="6" spans="1:14" x14ac:dyDescent="0.2">
      <c r="A6" s="21"/>
      <c r="B6" s="125" t="s">
        <v>99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</row>
    <row r="7" spans="1:14" x14ac:dyDescent="0.2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</row>
    <row r="8" spans="1:14" ht="18" customHeight="1" thickBot="1" x14ac:dyDescent="0.25">
      <c r="A8" s="21"/>
      <c r="B8" s="273" t="s">
        <v>105</v>
      </c>
      <c r="C8" s="274"/>
      <c r="D8" s="274"/>
      <c r="E8" s="21"/>
      <c r="F8" s="21"/>
      <c r="G8" s="21"/>
      <c r="H8" s="21"/>
      <c r="I8" s="21"/>
      <c r="J8" s="21"/>
      <c r="K8" s="21"/>
      <c r="L8" s="21"/>
      <c r="M8" s="21"/>
      <c r="N8" s="21"/>
    </row>
    <row r="9" spans="1:14" ht="27" customHeight="1" x14ac:dyDescent="0.25">
      <c r="A9" s="21"/>
      <c r="B9" s="256" t="s">
        <v>67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7"/>
      <c r="N9" s="21"/>
    </row>
    <row r="10" spans="1:14" ht="15" customHeight="1" x14ac:dyDescent="0.2">
      <c r="A10" s="21"/>
      <c r="B10" s="232" t="s">
        <v>100</v>
      </c>
      <c r="C10" s="233"/>
      <c r="D10" s="233"/>
      <c r="E10" s="233"/>
      <c r="F10" s="233"/>
      <c r="G10" s="233"/>
      <c r="H10" s="233"/>
      <c r="I10" s="236" t="s">
        <v>101</v>
      </c>
      <c r="J10" s="237"/>
      <c r="K10" s="237"/>
      <c r="L10" s="237"/>
      <c r="M10" s="238"/>
      <c r="N10" s="21"/>
    </row>
    <row r="11" spans="1:14" ht="15" customHeight="1" thickBot="1" x14ac:dyDescent="0.25">
      <c r="A11" s="21"/>
      <c r="B11" s="234"/>
      <c r="C11" s="235"/>
      <c r="D11" s="235"/>
      <c r="E11" s="235"/>
      <c r="F11" s="235"/>
      <c r="G11" s="235"/>
      <c r="H11" s="235"/>
      <c r="I11" s="239"/>
      <c r="J11" s="239"/>
      <c r="K11" s="239"/>
      <c r="L11" s="239"/>
      <c r="M11" s="240"/>
      <c r="N11" s="21"/>
    </row>
    <row r="12" spans="1:14" ht="18" customHeight="1" thickBot="1" x14ac:dyDescent="0.25">
      <c r="A12" s="21"/>
      <c r="B12" s="249" t="s">
        <v>13</v>
      </c>
      <c r="C12" s="241" t="s">
        <v>17</v>
      </c>
      <c r="D12" s="242"/>
      <c r="E12" s="242"/>
      <c r="F12" s="243"/>
      <c r="G12" s="244" t="s">
        <v>18</v>
      </c>
      <c r="H12" s="245"/>
      <c r="I12" s="245"/>
      <c r="J12" s="246"/>
      <c r="K12" s="241" t="s">
        <v>19</v>
      </c>
      <c r="L12" s="247"/>
      <c r="M12" s="248"/>
      <c r="N12" s="21"/>
    </row>
    <row r="13" spans="1:14" ht="26.25" thickBot="1" x14ac:dyDescent="0.25">
      <c r="A13" s="21"/>
      <c r="B13" s="250"/>
      <c r="C13" s="134" t="s">
        <v>102</v>
      </c>
      <c r="D13" s="135" t="s">
        <v>14</v>
      </c>
      <c r="E13" s="135" t="s">
        <v>15</v>
      </c>
      <c r="F13" s="136" t="s">
        <v>16</v>
      </c>
      <c r="G13" s="134" t="s">
        <v>44</v>
      </c>
      <c r="H13" s="135" t="s">
        <v>14</v>
      </c>
      <c r="I13" s="135" t="s">
        <v>15</v>
      </c>
      <c r="J13" s="136" t="s">
        <v>16</v>
      </c>
      <c r="K13" s="134" t="s">
        <v>14</v>
      </c>
      <c r="L13" s="135" t="s">
        <v>15</v>
      </c>
      <c r="M13" s="137" t="s">
        <v>16</v>
      </c>
      <c r="N13" s="21"/>
    </row>
    <row r="14" spans="1:14" ht="13.5" thickBot="1" x14ac:dyDescent="0.25">
      <c r="A14" s="21"/>
      <c r="B14" s="48">
        <v>40210</v>
      </c>
      <c r="C14" s="53"/>
      <c r="D14" s="53"/>
      <c r="E14" s="54"/>
      <c r="F14" s="55"/>
      <c r="G14" s="53"/>
      <c r="H14" s="53"/>
      <c r="I14" s="54"/>
      <c r="J14" s="166"/>
      <c r="K14" s="53">
        <v>1200</v>
      </c>
      <c r="L14" s="54">
        <v>2.76</v>
      </c>
      <c r="M14" s="57">
        <f>K14*L14</f>
        <v>3312</v>
      </c>
      <c r="N14" s="21"/>
    </row>
    <row r="15" spans="1:14" ht="13.5" thickBot="1" x14ac:dyDescent="0.25">
      <c r="A15" s="21"/>
      <c r="B15" s="49">
        <v>40214</v>
      </c>
      <c r="C15" s="58"/>
      <c r="D15" s="58"/>
      <c r="E15" s="59"/>
      <c r="F15" s="11"/>
      <c r="G15" s="58">
        <v>108</v>
      </c>
      <c r="H15" s="58">
        <v>60</v>
      </c>
      <c r="I15" s="59">
        <f>+L14</f>
        <v>2.76</v>
      </c>
      <c r="J15" s="6">
        <f>H15*I15</f>
        <v>165.6</v>
      </c>
      <c r="K15" s="58">
        <f>K14-H15</f>
        <v>1140</v>
      </c>
      <c r="L15" s="59">
        <f>+L14</f>
        <v>2.76</v>
      </c>
      <c r="M15" s="152">
        <f>K15*L15</f>
        <v>3146.4</v>
      </c>
      <c r="N15" s="21"/>
    </row>
    <row r="16" spans="1:14" ht="13.5" thickBot="1" x14ac:dyDescent="0.25">
      <c r="A16" s="21"/>
      <c r="B16" s="49">
        <v>40220</v>
      </c>
      <c r="C16" s="58"/>
      <c r="D16" s="58"/>
      <c r="E16" s="59"/>
      <c r="F16" s="11"/>
      <c r="G16" s="58">
        <v>210</v>
      </c>
      <c r="H16" s="58">
        <v>200</v>
      </c>
      <c r="I16" s="59">
        <f>+L15</f>
        <v>2.76</v>
      </c>
      <c r="J16" s="167">
        <f>H16*I16</f>
        <v>552</v>
      </c>
      <c r="K16" s="58">
        <f>K15-H16</f>
        <v>940</v>
      </c>
      <c r="L16" s="59">
        <f>+L15</f>
        <v>2.76</v>
      </c>
      <c r="M16" s="57">
        <f>K16*L16</f>
        <v>2594.4</v>
      </c>
      <c r="N16" s="21"/>
    </row>
    <row r="17" spans="1:14" ht="13.5" thickBot="1" x14ac:dyDescent="0.25">
      <c r="A17" s="21"/>
      <c r="B17" s="49">
        <v>40223</v>
      </c>
      <c r="C17" s="58">
        <v>634</v>
      </c>
      <c r="D17" s="58">
        <v>800</v>
      </c>
      <c r="E17" s="59">
        <v>2.8</v>
      </c>
      <c r="F17" s="61">
        <f>D17*E17</f>
        <v>2240</v>
      </c>
      <c r="G17" s="58"/>
      <c r="H17" s="58"/>
      <c r="I17" s="59"/>
      <c r="J17" s="9"/>
      <c r="K17" s="58">
        <v>940</v>
      </c>
      <c r="L17" s="59">
        <f>+L16</f>
        <v>2.76</v>
      </c>
      <c r="M17" s="168"/>
      <c r="N17" s="21"/>
    </row>
    <row r="18" spans="1:14" ht="13.5" thickBot="1" x14ac:dyDescent="0.25">
      <c r="A18" s="21"/>
      <c r="B18" s="49"/>
      <c r="C18" s="58"/>
      <c r="D18" s="58"/>
      <c r="E18" s="54"/>
      <c r="F18" s="11"/>
      <c r="G18" s="58"/>
      <c r="H18" s="58"/>
      <c r="I18" s="59"/>
      <c r="J18" s="3"/>
      <c r="K18" s="58">
        <v>800</v>
      </c>
      <c r="L18" s="59">
        <f>+E17</f>
        <v>2.8</v>
      </c>
      <c r="M18" s="152">
        <f>K17*L17+K18*L18</f>
        <v>4834.3999999999996</v>
      </c>
      <c r="N18" s="21"/>
    </row>
    <row r="19" spans="1:14" ht="13.5" thickBot="1" x14ac:dyDescent="0.25">
      <c r="A19" s="21"/>
      <c r="B19" s="49">
        <v>40224</v>
      </c>
      <c r="C19" s="58"/>
      <c r="D19" s="58"/>
      <c r="E19" s="59"/>
      <c r="F19" s="11"/>
      <c r="G19" s="58">
        <v>274</v>
      </c>
      <c r="H19" s="58">
        <v>400</v>
      </c>
      <c r="I19" s="59">
        <f>+L17</f>
        <v>2.76</v>
      </c>
      <c r="J19" s="6">
        <f>H19*I19</f>
        <v>1104</v>
      </c>
      <c r="K19" s="58">
        <f>K17-H19</f>
        <v>540</v>
      </c>
      <c r="L19" s="59">
        <f>+L17</f>
        <v>2.76</v>
      </c>
      <c r="M19" s="62"/>
      <c r="N19" s="21"/>
    </row>
    <row r="20" spans="1:14" ht="13.5" thickBot="1" x14ac:dyDescent="0.25">
      <c r="A20" s="21"/>
      <c r="B20" s="49"/>
      <c r="C20" s="58"/>
      <c r="D20" s="58"/>
      <c r="E20" s="59"/>
      <c r="F20" s="11"/>
      <c r="G20" s="58"/>
      <c r="H20" s="58"/>
      <c r="I20" s="59"/>
      <c r="J20" s="9"/>
      <c r="K20" s="58">
        <v>800</v>
      </c>
      <c r="L20" s="59">
        <f>+L18</f>
        <v>2.8</v>
      </c>
      <c r="M20" s="63">
        <f>K19*L19+K20*L20</f>
        <v>3730.4</v>
      </c>
      <c r="N20" s="21"/>
    </row>
    <row r="21" spans="1:14" ht="13.5" thickBot="1" x14ac:dyDescent="0.25">
      <c r="A21" s="21"/>
      <c r="B21" s="49">
        <v>40225</v>
      </c>
      <c r="C21" s="126" t="s">
        <v>50</v>
      </c>
      <c r="D21" s="58">
        <v>-90</v>
      </c>
      <c r="E21" s="59">
        <v>2.8</v>
      </c>
      <c r="F21" s="61">
        <f>D21*E21</f>
        <v>-252</v>
      </c>
      <c r="G21" s="58"/>
      <c r="H21" s="58"/>
      <c r="I21" s="59"/>
      <c r="J21" s="3"/>
      <c r="K21" s="58">
        <f>+K19</f>
        <v>540</v>
      </c>
      <c r="L21" s="59">
        <f>+L19</f>
        <v>2.76</v>
      </c>
      <c r="M21" s="62"/>
      <c r="N21" s="21"/>
    </row>
    <row r="22" spans="1:14" ht="13.5" thickBot="1" x14ac:dyDescent="0.25">
      <c r="A22" s="21"/>
      <c r="B22" s="49"/>
      <c r="C22" s="58"/>
      <c r="D22" s="58"/>
      <c r="E22" s="54"/>
      <c r="F22" s="11"/>
      <c r="G22" s="58"/>
      <c r="H22" s="58"/>
      <c r="I22" s="59"/>
      <c r="J22" s="3"/>
      <c r="K22" s="58">
        <f>K20+D21</f>
        <v>710</v>
      </c>
      <c r="L22" s="59">
        <f>+E21</f>
        <v>2.8</v>
      </c>
      <c r="M22" s="63">
        <f>K21*L21+K22*L22</f>
        <v>3478.4</v>
      </c>
      <c r="N22" s="21"/>
    </row>
    <row r="23" spans="1:14" ht="13.5" thickBot="1" x14ac:dyDescent="0.25">
      <c r="A23" s="21"/>
      <c r="B23" s="49">
        <v>40227</v>
      </c>
      <c r="C23" s="58">
        <v>712</v>
      </c>
      <c r="D23" s="58">
        <v>1000</v>
      </c>
      <c r="E23" s="59">
        <v>2.83</v>
      </c>
      <c r="F23" s="61">
        <f>D23*E23</f>
        <v>2830</v>
      </c>
      <c r="G23" s="58"/>
      <c r="H23" s="58"/>
      <c r="I23" s="59"/>
      <c r="J23" s="3"/>
      <c r="K23" s="58">
        <v>540</v>
      </c>
      <c r="L23" s="59">
        <f>+L21</f>
        <v>2.76</v>
      </c>
      <c r="M23" s="62"/>
      <c r="N23" s="21"/>
    </row>
    <row r="24" spans="1:14" x14ac:dyDescent="0.2">
      <c r="A24" s="21"/>
      <c r="B24" s="49"/>
      <c r="C24" s="58"/>
      <c r="D24" s="58"/>
      <c r="E24" s="54"/>
      <c r="F24" s="11"/>
      <c r="G24" s="58"/>
      <c r="H24" s="58"/>
      <c r="I24" s="59"/>
      <c r="J24" s="3"/>
      <c r="K24" s="58">
        <f>+K22</f>
        <v>710</v>
      </c>
      <c r="L24" s="59">
        <f>+L22</f>
        <v>2.8</v>
      </c>
      <c r="M24" s="64"/>
      <c r="N24" s="21"/>
    </row>
    <row r="25" spans="1:14" ht="13.5" thickBot="1" x14ac:dyDescent="0.25">
      <c r="A25" s="21"/>
      <c r="B25" s="50"/>
      <c r="C25" s="66"/>
      <c r="D25" s="66"/>
      <c r="E25" s="67"/>
      <c r="F25" s="13"/>
      <c r="G25" s="66"/>
      <c r="H25" s="66"/>
      <c r="I25" s="67"/>
      <c r="J25" s="8"/>
      <c r="K25" s="66">
        <v>1000</v>
      </c>
      <c r="L25" s="67">
        <f>+E23</f>
        <v>2.83</v>
      </c>
      <c r="M25" s="63">
        <f>K23*L23+K24*L24+K25*L25</f>
        <v>6308.4</v>
      </c>
      <c r="N25" s="21"/>
    </row>
    <row r="26" spans="1:14" x14ac:dyDescent="0.2">
      <c r="A26" s="21"/>
      <c r="B26" s="50">
        <v>40230</v>
      </c>
      <c r="C26" s="66"/>
      <c r="D26" s="66"/>
      <c r="E26" s="67"/>
      <c r="F26" s="13"/>
      <c r="G26" s="66">
        <v>318</v>
      </c>
      <c r="H26" s="66">
        <v>540</v>
      </c>
      <c r="I26" s="67">
        <f>+L23</f>
        <v>2.76</v>
      </c>
      <c r="J26" s="8"/>
      <c r="K26" s="66">
        <f>K24-H27</f>
        <v>610</v>
      </c>
      <c r="L26" s="67">
        <f>+L24</f>
        <v>2.8</v>
      </c>
      <c r="M26" s="70"/>
      <c r="N26" s="21"/>
    </row>
    <row r="27" spans="1:14" ht="13.5" thickBot="1" x14ac:dyDescent="0.25">
      <c r="A27" s="21"/>
      <c r="B27" s="50"/>
      <c r="C27" s="66"/>
      <c r="D27" s="66"/>
      <c r="E27" s="67"/>
      <c r="F27" s="8"/>
      <c r="G27" s="66"/>
      <c r="H27" s="66">
        <v>100</v>
      </c>
      <c r="I27" s="67">
        <f>+L24</f>
        <v>2.8</v>
      </c>
      <c r="J27" s="6">
        <f>H26*I26+H27*I27</f>
        <v>1770.4</v>
      </c>
      <c r="K27" s="66">
        <v>1000</v>
      </c>
      <c r="L27" s="67">
        <f>+L25</f>
        <v>2.83</v>
      </c>
      <c r="M27" s="63">
        <f>K26*L26+K27*L27</f>
        <v>4538</v>
      </c>
      <c r="N27" s="21"/>
    </row>
    <row r="28" spans="1:14" x14ac:dyDescent="0.2">
      <c r="A28" s="21"/>
      <c r="B28" s="50"/>
      <c r="C28" s="66"/>
      <c r="D28" s="66"/>
      <c r="E28" s="67"/>
      <c r="F28" s="8"/>
      <c r="G28" s="66"/>
      <c r="H28" s="66"/>
      <c r="I28" s="67"/>
      <c r="J28" s="166"/>
      <c r="K28" s="66"/>
      <c r="L28" s="67"/>
      <c r="M28" s="70"/>
      <c r="N28" s="21"/>
    </row>
    <row r="29" spans="1:14" ht="13.5" thickBot="1" x14ac:dyDescent="0.25">
      <c r="A29" s="21"/>
      <c r="B29" s="111"/>
      <c r="C29" s="127"/>
      <c r="D29" s="127"/>
      <c r="E29" s="128"/>
      <c r="F29" s="6"/>
      <c r="G29" s="127"/>
      <c r="H29" s="127"/>
      <c r="I29" s="128"/>
      <c r="J29" s="6"/>
      <c r="K29" s="127"/>
      <c r="L29" s="128"/>
      <c r="M29" s="63"/>
      <c r="N29" s="21"/>
    </row>
    <row r="30" spans="1:14" x14ac:dyDescent="0.2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</row>
    <row r="31" spans="1:14" ht="18" customHeight="1" thickBot="1" x14ac:dyDescent="0.25">
      <c r="A31" s="21"/>
      <c r="B31" s="273" t="s">
        <v>106</v>
      </c>
      <c r="C31" s="274"/>
      <c r="D31" s="274"/>
      <c r="E31" s="21"/>
      <c r="F31" s="21"/>
      <c r="G31" s="21"/>
      <c r="H31" s="21"/>
      <c r="I31" s="21"/>
      <c r="J31" s="21"/>
      <c r="K31" s="21"/>
      <c r="L31" s="21"/>
      <c r="M31" s="21"/>
      <c r="N31" s="21"/>
    </row>
    <row r="32" spans="1:14" ht="27" customHeight="1" x14ac:dyDescent="0.25">
      <c r="A32" s="21"/>
      <c r="B32" s="256" t="s">
        <v>67</v>
      </c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7"/>
      <c r="N32" s="21"/>
    </row>
    <row r="33" spans="1:14" ht="15" customHeight="1" x14ac:dyDescent="0.2">
      <c r="A33" s="21"/>
      <c r="B33" s="232" t="s">
        <v>100</v>
      </c>
      <c r="C33" s="233"/>
      <c r="D33" s="233"/>
      <c r="E33" s="233"/>
      <c r="F33" s="233"/>
      <c r="G33" s="233"/>
      <c r="H33" s="233"/>
      <c r="I33" s="236" t="s">
        <v>101</v>
      </c>
      <c r="J33" s="237"/>
      <c r="K33" s="237"/>
      <c r="L33" s="237"/>
      <c r="M33" s="238"/>
      <c r="N33" s="21"/>
    </row>
    <row r="34" spans="1:14" ht="15" customHeight="1" thickBot="1" x14ac:dyDescent="0.25">
      <c r="A34" s="21"/>
      <c r="B34" s="234"/>
      <c r="C34" s="235"/>
      <c r="D34" s="235"/>
      <c r="E34" s="235"/>
      <c r="F34" s="235"/>
      <c r="G34" s="235"/>
      <c r="H34" s="235"/>
      <c r="I34" s="239"/>
      <c r="J34" s="239"/>
      <c r="K34" s="239"/>
      <c r="L34" s="239"/>
      <c r="M34" s="240"/>
      <c r="N34" s="21"/>
    </row>
    <row r="35" spans="1:14" ht="18" customHeight="1" thickBot="1" x14ac:dyDescent="0.25">
      <c r="A35" s="21"/>
      <c r="B35" s="169"/>
      <c r="C35" s="245" t="s">
        <v>17</v>
      </c>
      <c r="D35" s="272"/>
      <c r="E35" s="272"/>
      <c r="F35" s="272"/>
      <c r="G35" s="245" t="s">
        <v>18</v>
      </c>
      <c r="H35" s="245"/>
      <c r="I35" s="245"/>
      <c r="J35" s="245"/>
      <c r="K35" s="245" t="s">
        <v>19</v>
      </c>
      <c r="L35" s="245"/>
      <c r="M35" s="271"/>
      <c r="N35" s="21"/>
    </row>
    <row r="36" spans="1:14" ht="26.25" thickBot="1" x14ac:dyDescent="0.25">
      <c r="A36" s="21"/>
      <c r="B36" s="134" t="s">
        <v>13</v>
      </c>
      <c r="C36" s="135" t="s">
        <v>102</v>
      </c>
      <c r="D36" s="170" t="s">
        <v>14</v>
      </c>
      <c r="E36" s="135" t="s">
        <v>15</v>
      </c>
      <c r="F36" s="137" t="s">
        <v>16</v>
      </c>
      <c r="G36" s="135" t="s">
        <v>44</v>
      </c>
      <c r="H36" s="135" t="s">
        <v>14</v>
      </c>
      <c r="I36" s="135" t="s">
        <v>15</v>
      </c>
      <c r="J36" s="137" t="s">
        <v>16</v>
      </c>
      <c r="K36" s="135" t="s">
        <v>14</v>
      </c>
      <c r="L36" s="135" t="s">
        <v>15</v>
      </c>
      <c r="M36" s="137" t="s">
        <v>16</v>
      </c>
      <c r="N36" s="21"/>
    </row>
    <row r="37" spans="1:14" ht="13.5" thickBot="1" x14ac:dyDescent="0.25">
      <c r="A37" s="21"/>
      <c r="B37" s="48">
        <v>40210</v>
      </c>
      <c r="C37" s="53"/>
      <c r="D37" s="53"/>
      <c r="E37" s="54"/>
      <c r="F37" s="54"/>
      <c r="G37" s="53"/>
      <c r="H37" s="53"/>
      <c r="I37" s="54"/>
      <c r="J37" s="171"/>
      <c r="K37" s="53">
        <v>1200</v>
      </c>
      <c r="L37" s="54">
        <v>2.76</v>
      </c>
      <c r="M37" s="57">
        <f>K37*L37</f>
        <v>3312</v>
      </c>
      <c r="N37" s="21"/>
    </row>
    <row r="38" spans="1:14" ht="13.5" thickBot="1" x14ac:dyDescent="0.25">
      <c r="A38" s="21"/>
      <c r="B38" s="49">
        <v>40214</v>
      </c>
      <c r="C38" s="58"/>
      <c r="D38" s="58"/>
      <c r="E38" s="59"/>
      <c r="F38" s="59"/>
      <c r="G38" s="58">
        <v>108</v>
      </c>
      <c r="H38" s="58">
        <v>60</v>
      </c>
      <c r="I38" s="59">
        <v>2.76</v>
      </c>
      <c r="J38" s="128">
        <f>H38*I38</f>
        <v>165.6</v>
      </c>
      <c r="K38" s="58">
        <f>K37-H38</f>
        <v>1140</v>
      </c>
      <c r="L38" s="59">
        <f>+L37</f>
        <v>2.76</v>
      </c>
      <c r="M38" s="63">
        <f>K38*L38</f>
        <v>3146.4</v>
      </c>
      <c r="N38" s="21"/>
    </row>
    <row r="39" spans="1:14" ht="13.5" thickBot="1" x14ac:dyDescent="0.25">
      <c r="A39" s="21"/>
      <c r="B39" s="49">
        <v>40220</v>
      </c>
      <c r="C39" s="58"/>
      <c r="D39" s="58"/>
      <c r="E39" s="59"/>
      <c r="F39" s="59"/>
      <c r="G39" s="58">
        <v>210</v>
      </c>
      <c r="H39" s="58">
        <v>200</v>
      </c>
      <c r="I39" s="59">
        <v>2.76</v>
      </c>
      <c r="J39" s="172">
        <f>H39*I39</f>
        <v>552</v>
      </c>
      <c r="K39" s="58">
        <f>K38-H39</f>
        <v>940</v>
      </c>
      <c r="L39" s="59">
        <f>+L38</f>
        <v>2.76</v>
      </c>
      <c r="M39" s="57">
        <f>K39*L39</f>
        <v>2594.4</v>
      </c>
      <c r="N39" s="21"/>
    </row>
    <row r="40" spans="1:14" ht="13.5" thickBot="1" x14ac:dyDescent="0.25">
      <c r="A40" s="21"/>
      <c r="B40" s="49">
        <v>40223</v>
      </c>
      <c r="C40" s="58">
        <v>634</v>
      </c>
      <c r="D40" s="58">
        <v>800</v>
      </c>
      <c r="E40" s="59">
        <v>2.8</v>
      </c>
      <c r="F40" s="128">
        <f>E40*D40</f>
        <v>2240</v>
      </c>
      <c r="G40" s="58"/>
      <c r="H40" s="58"/>
      <c r="I40" s="59"/>
      <c r="J40" s="54"/>
      <c r="K40" s="58">
        <v>940</v>
      </c>
      <c r="L40" s="59">
        <f>+L39</f>
        <v>2.76</v>
      </c>
      <c r="M40" s="62"/>
      <c r="N40" s="21"/>
    </row>
    <row r="41" spans="1:14" ht="13.5" thickBot="1" x14ac:dyDescent="0.25">
      <c r="A41" s="21"/>
      <c r="B41" s="49"/>
      <c r="C41" s="58"/>
      <c r="D41" s="58"/>
      <c r="E41" s="54"/>
      <c r="F41" s="59"/>
      <c r="G41" s="58"/>
      <c r="H41" s="58"/>
      <c r="I41" s="59"/>
      <c r="J41" s="59"/>
      <c r="K41" s="58">
        <v>800</v>
      </c>
      <c r="L41" s="59">
        <f>+E40</f>
        <v>2.8</v>
      </c>
      <c r="M41" s="63">
        <f>K40*L40+K41*L41</f>
        <v>4834.3999999999996</v>
      </c>
      <c r="N41" s="21"/>
    </row>
    <row r="42" spans="1:14" ht="13.5" thickBot="1" x14ac:dyDescent="0.25">
      <c r="A42" s="21"/>
      <c r="B42" s="49">
        <v>40224</v>
      </c>
      <c r="C42" s="58"/>
      <c r="D42" s="58"/>
      <c r="E42" s="59"/>
      <c r="F42" s="59"/>
      <c r="G42" s="58">
        <v>274</v>
      </c>
      <c r="H42" s="58">
        <v>400</v>
      </c>
      <c r="I42" s="59">
        <f>+L41</f>
        <v>2.8</v>
      </c>
      <c r="J42" s="128">
        <f>H42*I42</f>
        <v>1120</v>
      </c>
      <c r="K42" s="58">
        <v>940</v>
      </c>
      <c r="L42" s="59">
        <f t="shared" ref="L42:L47" si="0">+L40</f>
        <v>2.76</v>
      </c>
      <c r="M42" s="62"/>
      <c r="N42" s="21"/>
    </row>
    <row r="43" spans="1:14" ht="13.5" thickBot="1" x14ac:dyDescent="0.25">
      <c r="A43" s="21"/>
      <c r="B43" s="49"/>
      <c r="C43" s="58"/>
      <c r="D43" s="58"/>
      <c r="E43" s="59"/>
      <c r="F43" s="59"/>
      <c r="G43" s="58"/>
      <c r="H43" s="58"/>
      <c r="I43" s="59"/>
      <c r="J43" s="54"/>
      <c r="K43" s="58">
        <f>K41-H42</f>
        <v>400</v>
      </c>
      <c r="L43" s="59">
        <f t="shared" si="0"/>
        <v>2.8</v>
      </c>
      <c r="M43" s="63">
        <f>K42*L42+K43*L43</f>
        <v>3714.4</v>
      </c>
      <c r="N43" s="21"/>
    </row>
    <row r="44" spans="1:14" ht="13.5" thickBot="1" x14ac:dyDescent="0.25">
      <c r="A44" s="21"/>
      <c r="B44" s="49">
        <v>40225</v>
      </c>
      <c r="C44" s="126" t="s">
        <v>50</v>
      </c>
      <c r="D44" s="58">
        <v>-90</v>
      </c>
      <c r="E44" s="59">
        <f>+E40</f>
        <v>2.8</v>
      </c>
      <c r="F44" s="128">
        <f>E44*D44</f>
        <v>-252</v>
      </c>
      <c r="G44" s="58"/>
      <c r="H44" s="58"/>
      <c r="I44" s="59"/>
      <c r="J44" s="59"/>
      <c r="K44" s="58">
        <v>940</v>
      </c>
      <c r="L44" s="59">
        <f t="shared" si="0"/>
        <v>2.76</v>
      </c>
      <c r="M44" s="62"/>
      <c r="N44" s="21"/>
    </row>
    <row r="45" spans="1:14" ht="13.5" thickBot="1" x14ac:dyDescent="0.25">
      <c r="A45" s="21"/>
      <c r="B45" s="49"/>
      <c r="C45" s="58"/>
      <c r="D45" s="58"/>
      <c r="E45" s="54"/>
      <c r="F45" s="59"/>
      <c r="G45" s="58"/>
      <c r="H45" s="58"/>
      <c r="I45" s="59"/>
      <c r="J45" s="59"/>
      <c r="K45" s="58">
        <f>K43+D44</f>
        <v>310</v>
      </c>
      <c r="L45" s="59">
        <f t="shared" si="0"/>
        <v>2.8</v>
      </c>
      <c r="M45" s="63">
        <f>K44*L44+K45*L45</f>
        <v>3462.4</v>
      </c>
      <c r="N45" s="21"/>
    </row>
    <row r="46" spans="1:14" ht="13.5" thickBot="1" x14ac:dyDescent="0.25">
      <c r="A46" s="21"/>
      <c r="B46" s="49">
        <v>40227</v>
      </c>
      <c r="C46" s="58">
        <v>712</v>
      </c>
      <c r="D46" s="58">
        <v>1000</v>
      </c>
      <c r="E46" s="59">
        <v>2.83</v>
      </c>
      <c r="F46" s="128">
        <f>D46*E46</f>
        <v>2830</v>
      </c>
      <c r="G46" s="58"/>
      <c r="H46" s="58"/>
      <c r="I46" s="59"/>
      <c r="J46" s="59"/>
      <c r="K46" s="58">
        <v>940</v>
      </c>
      <c r="L46" s="59">
        <f t="shared" si="0"/>
        <v>2.76</v>
      </c>
      <c r="M46" s="62"/>
      <c r="N46" s="21"/>
    </row>
    <row r="47" spans="1:14" x14ac:dyDescent="0.2">
      <c r="A47" s="21"/>
      <c r="B47" s="49"/>
      <c r="C47" s="58"/>
      <c r="D47" s="58"/>
      <c r="E47" s="54"/>
      <c r="F47" s="59"/>
      <c r="G47" s="58"/>
      <c r="H47" s="58"/>
      <c r="I47" s="59"/>
      <c r="J47" s="59"/>
      <c r="K47" s="58">
        <v>310</v>
      </c>
      <c r="L47" s="59">
        <f t="shared" si="0"/>
        <v>2.8</v>
      </c>
      <c r="M47" s="64"/>
      <c r="N47" s="21"/>
    </row>
    <row r="48" spans="1:14" ht="13.5" thickBot="1" x14ac:dyDescent="0.25">
      <c r="A48" s="21"/>
      <c r="B48" s="50"/>
      <c r="C48" s="66"/>
      <c r="D48" s="66"/>
      <c r="E48" s="67"/>
      <c r="F48" s="67"/>
      <c r="G48" s="66"/>
      <c r="H48" s="66"/>
      <c r="I48" s="67"/>
      <c r="J48" s="67"/>
      <c r="K48" s="66">
        <v>1000</v>
      </c>
      <c r="L48" s="67">
        <f>+E46</f>
        <v>2.83</v>
      </c>
      <c r="M48" s="63">
        <f>K46*L46+K47*L47+K48*L48</f>
        <v>6292.4</v>
      </c>
      <c r="N48" s="21"/>
    </row>
    <row r="49" spans="1:14" ht="13.5" thickBot="1" x14ac:dyDescent="0.25">
      <c r="A49" s="21"/>
      <c r="B49" s="50">
        <v>40230</v>
      </c>
      <c r="C49" s="66"/>
      <c r="D49" s="66"/>
      <c r="E49" s="67"/>
      <c r="F49" s="67"/>
      <c r="G49" s="66">
        <v>318</v>
      </c>
      <c r="H49" s="66">
        <v>640</v>
      </c>
      <c r="I49" s="67">
        <f>+L48</f>
        <v>2.83</v>
      </c>
      <c r="J49" s="128">
        <f>H49*I49</f>
        <v>1811.2</v>
      </c>
      <c r="K49" s="66">
        <v>940</v>
      </c>
      <c r="L49" s="67">
        <f>+L46</f>
        <v>2.76</v>
      </c>
      <c r="M49" s="70"/>
      <c r="N49" s="21"/>
    </row>
    <row r="50" spans="1:14" x14ac:dyDescent="0.2">
      <c r="A50" s="21"/>
      <c r="B50" s="50"/>
      <c r="C50" s="66"/>
      <c r="D50" s="66"/>
      <c r="E50" s="67"/>
      <c r="F50" s="67"/>
      <c r="G50" s="66"/>
      <c r="H50" s="66"/>
      <c r="I50" s="67"/>
      <c r="J50" s="171"/>
      <c r="K50" s="66">
        <v>310</v>
      </c>
      <c r="L50" s="67">
        <f>+L47</f>
        <v>2.8</v>
      </c>
      <c r="M50" s="64"/>
      <c r="N50" s="21"/>
    </row>
    <row r="51" spans="1:14" ht="13.5" thickBot="1" x14ac:dyDescent="0.25">
      <c r="A51" s="21"/>
      <c r="B51" s="50"/>
      <c r="C51" s="66"/>
      <c r="D51" s="66"/>
      <c r="E51" s="67"/>
      <c r="F51" s="67"/>
      <c r="G51" s="66"/>
      <c r="H51" s="66"/>
      <c r="I51" s="67"/>
      <c r="J51" s="59"/>
      <c r="K51" s="66">
        <f>K48-H49</f>
        <v>360</v>
      </c>
      <c r="L51" s="67">
        <f>+L48</f>
        <v>2.83</v>
      </c>
      <c r="M51" s="63">
        <f>K49*L49+K50*L50+K51*L51</f>
        <v>4481.2</v>
      </c>
      <c r="N51" s="21"/>
    </row>
    <row r="52" spans="1:14" ht="13.5" thickBot="1" x14ac:dyDescent="0.25">
      <c r="A52" s="21"/>
      <c r="B52" s="111"/>
      <c r="C52" s="127"/>
      <c r="D52" s="127"/>
      <c r="E52" s="128"/>
      <c r="F52" s="128"/>
      <c r="G52" s="4"/>
      <c r="H52" s="127"/>
      <c r="I52" s="128"/>
      <c r="J52" s="128"/>
      <c r="K52" s="127"/>
      <c r="L52" s="6"/>
      <c r="M52" s="63"/>
      <c r="N52" s="21"/>
    </row>
    <row r="53" spans="1:14" x14ac:dyDescent="0.2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</row>
    <row r="54" spans="1:14" ht="18" customHeight="1" thickBot="1" x14ac:dyDescent="0.25">
      <c r="A54" s="21"/>
      <c r="B54" s="273" t="s">
        <v>108</v>
      </c>
      <c r="C54" s="274"/>
      <c r="D54" s="274"/>
      <c r="E54" s="275"/>
      <c r="F54" s="21"/>
      <c r="G54" s="21"/>
      <c r="H54" s="21"/>
      <c r="I54" s="21"/>
      <c r="J54" s="21"/>
      <c r="K54" s="21"/>
      <c r="L54" s="21"/>
      <c r="M54" s="21"/>
      <c r="N54" s="21"/>
    </row>
    <row r="55" spans="1:14" ht="27" customHeight="1" x14ac:dyDescent="0.25">
      <c r="A55" s="21"/>
      <c r="B55" s="256" t="s">
        <v>67</v>
      </c>
      <c r="C55" s="252"/>
      <c r="D55" s="252"/>
      <c r="E55" s="252"/>
      <c r="F55" s="252"/>
      <c r="G55" s="252"/>
      <c r="H55" s="252"/>
      <c r="I55" s="252"/>
      <c r="J55" s="252"/>
      <c r="K55" s="252"/>
      <c r="L55" s="252"/>
      <c r="M55" s="257"/>
      <c r="N55" s="21"/>
    </row>
    <row r="56" spans="1:14" ht="15" customHeight="1" x14ac:dyDescent="0.2">
      <c r="A56" s="21"/>
      <c r="B56" s="232" t="s">
        <v>100</v>
      </c>
      <c r="C56" s="233"/>
      <c r="D56" s="233"/>
      <c r="E56" s="233"/>
      <c r="F56" s="233"/>
      <c r="G56" s="233"/>
      <c r="H56" s="233"/>
      <c r="I56" s="236" t="s">
        <v>101</v>
      </c>
      <c r="J56" s="237"/>
      <c r="K56" s="237"/>
      <c r="L56" s="237"/>
      <c r="M56" s="238"/>
      <c r="N56" s="21"/>
    </row>
    <row r="57" spans="1:14" ht="15" customHeight="1" thickBot="1" x14ac:dyDescent="0.25">
      <c r="A57" s="21"/>
      <c r="B57" s="234"/>
      <c r="C57" s="235"/>
      <c r="D57" s="235"/>
      <c r="E57" s="235"/>
      <c r="F57" s="235"/>
      <c r="G57" s="235"/>
      <c r="H57" s="235"/>
      <c r="I57" s="239"/>
      <c r="J57" s="239"/>
      <c r="K57" s="239"/>
      <c r="L57" s="239"/>
      <c r="M57" s="240"/>
      <c r="N57" s="21"/>
    </row>
    <row r="58" spans="1:14" ht="18" customHeight="1" thickBot="1" x14ac:dyDescent="0.25">
      <c r="A58" s="21"/>
      <c r="B58" s="169"/>
      <c r="C58" s="245" t="s">
        <v>17</v>
      </c>
      <c r="D58" s="272"/>
      <c r="E58" s="272"/>
      <c r="F58" s="272"/>
      <c r="G58" s="245" t="s">
        <v>18</v>
      </c>
      <c r="H58" s="245"/>
      <c r="I58" s="245"/>
      <c r="J58" s="245"/>
      <c r="K58" s="245" t="s">
        <v>19</v>
      </c>
      <c r="L58" s="245"/>
      <c r="M58" s="271"/>
      <c r="N58" s="21"/>
    </row>
    <row r="59" spans="1:14" ht="26.25" thickBot="1" x14ac:dyDescent="0.25">
      <c r="A59" s="21"/>
      <c r="B59" s="134" t="s">
        <v>13</v>
      </c>
      <c r="C59" s="135" t="s">
        <v>102</v>
      </c>
      <c r="D59" s="135" t="s">
        <v>14</v>
      </c>
      <c r="E59" s="135" t="s">
        <v>15</v>
      </c>
      <c r="F59" s="137" t="s">
        <v>16</v>
      </c>
      <c r="G59" s="135" t="s">
        <v>44</v>
      </c>
      <c r="H59" s="135" t="s">
        <v>14</v>
      </c>
      <c r="I59" s="135" t="s">
        <v>15</v>
      </c>
      <c r="J59" s="137" t="s">
        <v>16</v>
      </c>
      <c r="K59" s="135" t="s">
        <v>14</v>
      </c>
      <c r="L59" s="135" t="s">
        <v>15</v>
      </c>
      <c r="M59" s="137" t="s">
        <v>16</v>
      </c>
      <c r="N59" s="21"/>
    </row>
    <row r="60" spans="1:14" ht="13.5" thickBot="1" x14ac:dyDescent="0.25">
      <c r="A60" s="21"/>
      <c r="B60" s="48">
        <v>38018</v>
      </c>
      <c r="C60" s="173"/>
      <c r="D60" s="174"/>
      <c r="E60" s="54"/>
      <c r="F60" s="55"/>
      <c r="G60" s="53"/>
      <c r="H60" s="53"/>
      <c r="I60" s="54"/>
      <c r="J60" s="171"/>
      <c r="K60" s="53">
        <v>1200</v>
      </c>
      <c r="L60" s="175">
        <v>2.76</v>
      </c>
      <c r="M60" s="141">
        <f>K60*L60</f>
        <v>3312</v>
      </c>
      <c r="N60" s="189"/>
    </row>
    <row r="61" spans="1:14" ht="13.5" thickBot="1" x14ac:dyDescent="0.25">
      <c r="A61" s="21"/>
      <c r="B61" s="49">
        <v>38022</v>
      </c>
      <c r="C61" s="2"/>
      <c r="D61" s="10"/>
      <c r="E61" s="59"/>
      <c r="F61" s="11"/>
      <c r="G61" s="58">
        <v>108</v>
      </c>
      <c r="H61" s="58">
        <v>60</v>
      </c>
      <c r="I61" s="176">
        <v>2.76</v>
      </c>
      <c r="J61" s="128">
        <f>H61*I61</f>
        <v>165.6</v>
      </c>
      <c r="K61" s="58">
        <f>K60-H61</f>
        <v>1140</v>
      </c>
      <c r="L61" s="175">
        <f>+L60</f>
        <v>2.76</v>
      </c>
      <c r="M61" s="146">
        <f>K61*L61</f>
        <v>3146.4</v>
      </c>
      <c r="N61" s="189"/>
    </row>
    <row r="62" spans="1:14" ht="13.5" thickBot="1" x14ac:dyDescent="0.25">
      <c r="A62" s="21"/>
      <c r="B62" s="49">
        <v>38028</v>
      </c>
      <c r="C62" s="2"/>
      <c r="D62" s="10"/>
      <c r="E62" s="59"/>
      <c r="F62" s="11"/>
      <c r="G62" s="58">
        <v>210</v>
      </c>
      <c r="H62" s="58">
        <v>200</v>
      </c>
      <c r="I62" s="176">
        <v>2.76</v>
      </c>
      <c r="J62" s="172">
        <f>H62*I62</f>
        <v>552</v>
      </c>
      <c r="K62" s="58">
        <f>K61-H62</f>
        <v>940</v>
      </c>
      <c r="L62" s="175">
        <v>2.76</v>
      </c>
      <c r="M62" s="146">
        <f>K62*L62</f>
        <v>2594.4</v>
      </c>
      <c r="N62" s="189"/>
    </row>
    <row r="63" spans="1:14" ht="13.5" thickBot="1" x14ac:dyDescent="0.25">
      <c r="A63" s="21"/>
      <c r="B63" s="49">
        <v>38031</v>
      </c>
      <c r="C63" s="2">
        <v>634</v>
      </c>
      <c r="D63" s="10">
        <v>800</v>
      </c>
      <c r="E63" s="59">
        <f>+E40</f>
        <v>2.8</v>
      </c>
      <c r="F63" s="61">
        <f>D63*E63</f>
        <v>2240</v>
      </c>
      <c r="G63" s="58"/>
      <c r="H63" s="58"/>
      <c r="I63" s="176"/>
      <c r="J63" s="54"/>
      <c r="K63" s="58">
        <f>K62+D63</f>
        <v>1740</v>
      </c>
      <c r="L63" s="176">
        <f>M63/K63</f>
        <v>2.7784</v>
      </c>
      <c r="M63" s="177">
        <f>M62+F63</f>
        <v>4834.3999999999996</v>
      </c>
      <c r="N63" s="189"/>
    </row>
    <row r="64" spans="1:14" ht="13.5" thickBot="1" x14ac:dyDescent="0.25">
      <c r="A64" s="21"/>
      <c r="B64" s="49">
        <v>38032</v>
      </c>
      <c r="C64" s="2"/>
      <c r="D64" s="10"/>
      <c r="E64" s="59"/>
      <c r="F64" s="11"/>
      <c r="G64" s="58">
        <v>274</v>
      </c>
      <c r="H64" s="58">
        <v>400</v>
      </c>
      <c r="I64" s="176">
        <f>+L63</f>
        <v>2.7784</v>
      </c>
      <c r="J64" s="128">
        <f>H64*I64</f>
        <v>1111.3599999999999</v>
      </c>
      <c r="K64" s="58">
        <v>1340</v>
      </c>
      <c r="L64" s="176">
        <f>+M64/K64</f>
        <v>2.7784</v>
      </c>
      <c r="M64" s="177">
        <f>+M63-J64</f>
        <v>3723.04</v>
      </c>
      <c r="N64" s="189"/>
    </row>
    <row r="65" spans="1:14" ht="13.5" thickBot="1" x14ac:dyDescent="0.25">
      <c r="A65" s="21"/>
      <c r="B65" s="49">
        <v>38033</v>
      </c>
      <c r="C65" s="126" t="s">
        <v>50</v>
      </c>
      <c r="D65" s="10">
        <v>-90</v>
      </c>
      <c r="E65" s="59">
        <f>+E44</f>
        <v>2.8</v>
      </c>
      <c r="F65" s="61">
        <f>D65*E65</f>
        <v>-252</v>
      </c>
      <c r="G65" s="58"/>
      <c r="H65" s="58"/>
      <c r="I65" s="176"/>
      <c r="J65" s="59"/>
      <c r="K65" s="58">
        <f>K64+D65</f>
        <v>1250</v>
      </c>
      <c r="L65" s="176">
        <f>M65/K65</f>
        <v>2.7768000000000002</v>
      </c>
      <c r="M65" s="177">
        <f>M64+F65</f>
        <v>3471.04</v>
      </c>
      <c r="N65" s="189"/>
    </row>
    <row r="66" spans="1:14" ht="13.5" thickBot="1" x14ac:dyDescent="0.25">
      <c r="A66" s="21"/>
      <c r="B66" s="49">
        <v>38035</v>
      </c>
      <c r="C66" s="2">
        <v>712</v>
      </c>
      <c r="D66" s="10">
        <v>1000</v>
      </c>
      <c r="E66" s="59">
        <f>+E46</f>
        <v>2.83</v>
      </c>
      <c r="F66" s="61">
        <f>D66*E66</f>
        <v>2830</v>
      </c>
      <c r="G66" s="58"/>
      <c r="H66" s="58"/>
      <c r="I66" s="176"/>
      <c r="J66" s="59"/>
      <c r="K66" s="58">
        <f>K65+D66</f>
        <v>2250</v>
      </c>
      <c r="L66" s="176">
        <f>M66/K66</f>
        <v>2.8005</v>
      </c>
      <c r="M66" s="177">
        <f>M65+F66</f>
        <v>6301.04</v>
      </c>
      <c r="N66" s="189"/>
    </row>
    <row r="67" spans="1:14" ht="13.5" thickBot="1" x14ac:dyDescent="0.25">
      <c r="A67" s="21"/>
      <c r="B67" s="50">
        <v>38038</v>
      </c>
      <c r="C67" s="7"/>
      <c r="D67" s="12"/>
      <c r="E67" s="67"/>
      <c r="F67" s="13"/>
      <c r="G67" s="66">
        <v>318</v>
      </c>
      <c r="H67" s="66">
        <v>640</v>
      </c>
      <c r="I67" s="178">
        <f>+L66</f>
        <v>2.8005</v>
      </c>
      <c r="J67" s="128">
        <f>H67*I67</f>
        <v>1792.32</v>
      </c>
      <c r="K67" s="66">
        <f>+K66-H67</f>
        <v>1610</v>
      </c>
      <c r="L67" s="179">
        <f>+M67/K67</f>
        <v>2.8003999999999998</v>
      </c>
      <c r="M67" s="177">
        <f>+M66-J67</f>
        <v>4508.72</v>
      </c>
      <c r="N67" s="189"/>
    </row>
    <row r="68" spans="1:14" ht="13.5" thickBot="1" x14ac:dyDescent="0.25">
      <c r="A68" s="21"/>
      <c r="B68" s="180"/>
      <c r="C68" s="4"/>
      <c r="D68" s="5"/>
      <c r="E68" s="128"/>
      <c r="F68" s="6"/>
      <c r="G68" s="127"/>
      <c r="H68" s="127"/>
      <c r="I68" s="128"/>
      <c r="J68" s="181"/>
      <c r="K68" s="127"/>
      <c r="L68" s="182"/>
      <c r="M68" s="152"/>
      <c r="N68" s="21"/>
    </row>
    <row r="69" spans="1:14" x14ac:dyDescent="0.2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</row>
    <row r="70" spans="1:14" x14ac:dyDescent="0.2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</row>
  </sheetData>
  <sheetProtection algorithmName="SHA-512" hashValue="8kFtioPGlJVEq4ZiiIaPAHVMpfrRzUnPTyXvxcVtDrqx2Qtj7bbH46dH6dYWQvQ050IegyM2c5POTKHOt/Dmtw==" saltValue="ovde0rpWE2jvRw3RHjf4rA==" spinCount="100000" sheet="1" objects="1" scenarios="1"/>
  <mergeCells count="26">
    <mergeCell ref="B1:C1"/>
    <mergeCell ref="D1:H1"/>
    <mergeCell ref="D2:H2"/>
    <mergeCell ref="B4:I4"/>
    <mergeCell ref="B12:B13"/>
    <mergeCell ref="B31:D31"/>
    <mergeCell ref="B32:M32"/>
    <mergeCell ref="B33:H34"/>
    <mergeCell ref="C12:F12"/>
    <mergeCell ref="G12:J12"/>
    <mergeCell ref="K12:M12"/>
    <mergeCell ref="B9:M9"/>
    <mergeCell ref="B8:D8"/>
    <mergeCell ref="B10:H11"/>
    <mergeCell ref="I10:M11"/>
    <mergeCell ref="G35:J35"/>
    <mergeCell ref="K35:M35"/>
    <mergeCell ref="I33:M34"/>
    <mergeCell ref="B55:M55"/>
    <mergeCell ref="C58:F58"/>
    <mergeCell ref="G58:J58"/>
    <mergeCell ref="K58:M58"/>
    <mergeCell ref="B56:H57"/>
    <mergeCell ref="I56:M57"/>
    <mergeCell ref="B54:E54"/>
    <mergeCell ref="C35:F35"/>
  </mergeCells>
  <phoneticPr fontId="0" type="noConversion"/>
  <conditionalFormatting sqref="F61 F38 F15">
    <cfRule type="cellIs" dxfId="31" priority="1" stopIfTrue="1" operator="equal">
      <formula>31000</formula>
    </cfRule>
  </conditionalFormatting>
  <conditionalFormatting sqref="M68 M47 M49:M50 M28 M24 M26">
    <cfRule type="cellIs" dxfId="30" priority="2" stopIfTrue="1" operator="equal">
      <formula>120500</formula>
    </cfRule>
  </conditionalFormatting>
  <conditionalFormatting sqref="J61 J38 J15">
    <cfRule type="cellIs" dxfId="29" priority="3" stopIfTrue="1" operator="equal">
      <formula>165.6</formula>
    </cfRule>
  </conditionalFormatting>
  <conditionalFormatting sqref="J62 J39 J16">
    <cfRule type="cellIs" dxfId="28" priority="4" stopIfTrue="1" operator="equal">
      <formula>552</formula>
    </cfRule>
  </conditionalFormatting>
  <conditionalFormatting sqref="M61 M38 M15">
    <cfRule type="cellIs" dxfId="27" priority="5" stopIfTrue="1" operator="equal">
      <formula>3146.4</formula>
    </cfRule>
  </conditionalFormatting>
  <conditionalFormatting sqref="M62 M39 M16">
    <cfRule type="cellIs" dxfId="26" priority="6" stopIfTrue="1" operator="equal">
      <formula>2594.4</formula>
    </cfRule>
  </conditionalFormatting>
  <conditionalFormatting sqref="J68 J50">
    <cfRule type="cellIs" dxfId="25" priority="7" stopIfTrue="1" operator="equal">
      <formula>1809.36</formula>
    </cfRule>
  </conditionalFormatting>
  <conditionalFormatting sqref="F63 F40 F17">
    <cfRule type="cellIs" dxfId="24" priority="8" stopIfTrue="1" operator="equal">
      <formula>2240</formula>
    </cfRule>
  </conditionalFormatting>
  <conditionalFormatting sqref="F65 F44 F21">
    <cfRule type="cellIs" dxfId="23" priority="9" stopIfTrue="1" operator="equal">
      <formula>-252</formula>
    </cfRule>
  </conditionalFormatting>
  <conditionalFormatting sqref="F66 F46 F23">
    <cfRule type="cellIs" dxfId="22" priority="10" stopIfTrue="1" operator="equal">
      <formula>2830</formula>
    </cfRule>
  </conditionalFormatting>
  <conditionalFormatting sqref="M63 M41 M18">
    <cfRule type="cellIs" dxfId="21" priority="11" stopIfTrue="1" operator="equal">
      <formula>4834.4</formula>
    </cfRule>
  </conditionalFormatting>
  <conditionalFormatting sqref="J64">
    <cfRule type="cellIs" dxfId="20" priority="12" stopIfTrue="1" operator="equal">
      <formula>1111.36</formula>
    </cfRule>
  </conditionalFormatting>
  <conditionalFormatting sqref="M64">
    <cfRule type="cellIs" dxfId="19" priority="13" stopIfTrue="1" operator="equal">
      <formula>3723.04</formula>
    </cfRule>
  </conditionalFormatting>
  <conditionalFormatting sqref="M65">
    <cfRule type="cellIs" dxfId="18" priority="14" stopIfTrue="1" operator="equal">
      <formula>3471.04</formula>
    </cfRule>
  </conditionalFormatting>
  <conditionalFormatting sqref="M66">
    <cfRule type="cellIs" dxfId="17" priority="15" stopIfTrue="1" operator="equal">
      <formula>6301.04</formula>
    </cfRule>
  </conditionalFormatting>
  <conditionalFormatting sqref="J67">
    <cfRule type="cellIs" dxfId="16" priority="16" stopIfTrue="1" operator="equal">
      <formula>1792.32</formula>
    </cfRule>
  </conditionalFormatting>
  <conditionalFormatting sqref="M67">
    <cfRule type="cellIs" dxfId="15" priority="17" stopIfTrue="1" operator="equal">
      <formula>4508.72</formula>
    </cfRule>
  </conditionalFormatting>
  <conditionalFormatting sqref="M60 M14 M37">
    <cfRule type="cellIs" dxfId="14" priority="18" stopIfTrue="1" operator="equal">
      <formula>3312</formula>
    </cfRule>
  </conditionalFormatting>
  <conditionalFormatting sqref="J43 J20">
    <cfRule type="cellIs" dxfId="13" priority="19" stopIfTrue="1" operator="equal">
      <formula>64000</formula>
    </cfRule>
  </conditionalFormatting>
  <conditionalFormatting sqref="J47:J48 J51 J24:J26 J28">
    <cfRule type="cellIs" dxfId="12" priority="20" stopIfTrue="1" operator="equal">
      <formula>99000</formula>
    </cfRule>
  </conditionalFormatting>
  <conditionalFormatting sqref="M43">
    <cfRule type="cellIs" dxfId="11" priority="21" stopIfTrue="1" operator="equal">
      <formula>3714.4</formula>
    </cfRule>
  </conditionalFormatting>
  <conditionalFormatting sqref="M45">
    <cfRule type="cellIs" dxfId="10" priority="22" stopIfTrue="1" operator="equal">
      <formula>3462.4</formula>
    </cfRule>
  </conditionalFormatting>
  <conditionalFormatting sqref="J42">
    <cfRule type="cellIs" dxfId="9" priority="23" stopIfTrue="1" operator="equal">
      <formula>1120</formula>
    </cfRule>
  </conditionalFormatting>
  <conditionalFormatting sqref="J49">
    <cfRule type="cellIs" dxfId="8" priority="24" stopIfTrue="1" operator="equal">
      <formula>1811.2</formula>
    </cfRule>
  </conditionalFormatting>
  <conditionalFormatting sqref="M48">
    <cfRule type="cellIs" dxfId="7" priority="25" stopIfTrue="1" operator="equal">
      <formula>6292.4</formula>
    </cfRule>
  </conditionalFormatting>
  <conditionalFormatting sqref="M51">
    <cfRule type="cellIs" dxfId="6" priority="26" stopIfTrue="1" operator="equal">
      <formula>4481.2</formula>
    </cfRule>
  </conditionalFormatting>
  <conditionalFormatting sqref="J19">
    <cfRule type="cellIs" dxfId="5" priority="27" stopIfTrue="1" operator="equal">
      <formula>1104</formula>
    </cfRule>
  </conditionalFormatting>
  <conditionalFormatting sqref="M20">
    <cfRule type="cellIs" dxfId="4" priority="28" stopIfTrue="1" operator="equal">
      <formula>3730.4</formula>
    </cfRule>
  </conditionalFormatting>
  <conditionalFormatting sqref="M22">
    <cfRule type="cellIs" dxfId="3" priority="29" stopIfTrue="1" operator="equal">
      <formula>3478.4</formula>
    </cfRule>
  </conditionalFormatting>
  <conditionalFormatting sqref="M25">
    <cfRule type="cellIs" dxfId="2" priority="30" stopIfTrue="1" operator="equal">
      <formula>6308.4</formula>
    </cfRule>
  </conditionalFormatting>
  <conditionalFormatting sqref="M27">
    <cfRule type="cellIs" dxfId="1" priority="31" stopIfTrue="1" operator="equal">
      <formula>4538</formula>
    </cfRule>
  </conditionalFormatting>
  <conditionalFormatting sqref="J27">
    <cfRule type="cellIs" dxfId="0" priority="32" stopIfTrue="1" operator="equal">
      <formula>1770.4</formula>
    </cfRule>
  </conditionalFormatting>
  <pageMargins left="0.75" right="0.75" top="1" bottom="1" header="0.5" footer="0.5"/>
  <pageSetup scale="98" orientation="landscape" blackAndWhite="1" horizontalDpi="300" verticalDpi="300" r:id="rId1"/>
  <headerFooter alignWithMargins="0"/>
  <ignoredErrors>
    <ignoredError sqref="G21:G27 M46 J21:J26 I21:I25 M19 K20 F18:F20 K49:K52 G43 M21:M24 F24:F27 K18 H21:H25 G63:I63 E64:F64 M52 M48:M50 J65 K68 J68 I17:I18 G65:I65 G45:G48 J63 E44 M26 H40:H41 F41:F42 K39 L52 M68 J20 I20 M17 J17:J18 F22 M42 J39 M38:M39 J40:J41 I40:I41 M40 G40:G41 J43:J52 G50:G52 F47:F52 F43 F45 E63 I68 E66:E67 F67 G66:H67 I66 J66 G17:H20 M44 H50:H52 H43:H48 I43:I49 I50:I52 G68:H68 F68 E68 M61:M63 M65:M67" unlockedFormula="1"/>
    <ignoredError sqref="L68 M64" formula="1" unlockedFormula="1"/>
    <ignoredError sqref="L63:L67 L22:L25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E2-2</vt:lpstr>
      <vt:lpstr>E2-7</vt:lpstr>
      <vt:lpstr>P2-1</vt:lpstr>
      <vt:lpstr>P2-3</vt:lpstr>
      <vt:lpstr>P2-5</vt:lpstr>
      <vt:lpstr>P2-6</vt:lpstr>
      <vt:lpstr>'P2-5'!Print_Titles</vt:lpstr>
      <vt:lpstr>'P2-6'!Print_Titles</vt:lpstr>
    </vt:vector>
  </TitlesOfParts>
  <Company>NIOSH/CDC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SRL; Updated for 17e by Mark Sears</dc:creator>
  <cp:lastModifiedBy>Mark Sears</cp:lastModifiedBy>
  <cp:lastPrinted>2009-09-02T12:27:38Z</cp:lastPrinted>
  <dcterms:created xsi:type="dcterms:W3CDTF">2004-03-14T05:35:13Z</dcterms:created>
  <dcterms:modified xsi:type="dcterms:W3CDTF">2015-03-06T14:46:44Z</dcterms:modified>
</cp:coreProperties>
</file>