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firstSheet="2" activeTab="2"/>
  </bookViews>
  <sheets>
    <sheet name="Exercises" sheetId="1" state="hidden" r:id="rId1"/>
    <sheet name="Problems &amp; Cases" sheetId="5" state="hidden" r:id="rId2"/>
    <sheet name="2-43" sheetId="7" r:id="rId3"/>
    <sheet name="TPP Checks" sheetId="8" state="hidden" r:id="rId4"/>
  </sheets>
  <definedNames>
    <definedName name="solver_adj" localSheetId="3" hidden="1">'TPP Checks'!$N$102:$N$103</definedName>
    <definedName name="solver_cvg" localSheetId="3" hidden="1">0.0001</definedName>
    <definedName name="solver_drv" localSheetId="3" hidden="1">1</definedName>
    <definedName name="solver_eng" localSheetId="3" hidden="1">1</definedName>
    <definedName name="solver_est" localSheetId="3" hidden="1">1</definedName>
    <definedName name="solver_itr" localSheetId="3" hidden="1">2147483647</definedName>
    <definedName name="solver_lhs1" localSheetId="3" hidden="1">'TPP Checks'!$N$103</definedName>
    <definedName name="solver_lhs2" localSheetId="3" hidden="1">'TPP Checks'!$N$103</definedName>
    <definedName name="solver_mip" localSheetId="3" hidden="1">2147483647</definedName>
    <definedName name="solver_mni" localSheetId="3" hidden="1">30</definedName>
    <definedName name="solver_mrt" localSheetId="3" hidden="1">0.075</definedName>
    <definedName name="solver_msl" localSheetId="3" hidden="1">2</definedName>
    <definedName name="solver_neg" localSheetId="3" hidden="1">1</definedName>
    <definedName name="solver_nod" localSheetId="3" hidden="1">2147483647</definedName>
    <definedName name="solver_num" localSheetId="3" hidden="1">0</definedName>
    <definedName name="solver_nwt" localSheetId="3" hidden="1">1</definedName>
    <definedName name="solver_opt" localSheetId="3" hidden="1">'TPP Checks'!$N$106</definedName>
    <definedName name="solver_pre" localSheetId="3" hidden="1">0.000001</definedName>
    <definedName name="solver_rbv" localSheetId="3" hidden="1">1</definedName>
    <definedName name="solver_rel1" localSheetId="3" hidden="1">3</definedName>
    <definedName name="solver_rel2" localSheetId="3" hidden="1">3</definedName>
    <definedName name="solver_rhs1" localSheetId="3" hidden="1">0</definedName>
    <definedName name="solver_rhs2" localSheetId="3" hidden="1">0</definedName>
    <definedName name="solver_rlx" localSheetId="3" hidden="1">2</definedName>
    <definedName name="solver_rsd" localSheetId="3" hidden="1">0</definedName>
    <definedName name="solver_scl" localSheetId="3" hidden="1">1</definedName>
    <definedName name="solver_sho" localSheetId="3" hidden="1">2</definedName>
    <definedName name="solver_ssz" localSheetId="3" hidden="1">100</definedName>
    <definedName name="solver_tim" localSheetId="3" hidden="1">2147483647</definedName>
    <definedName name="solver_tol" localSheetId="3" hidden="1">0.01</definedName>
    <definedName name="solver_typ" localSheetId="3" hidden="1">3</definedName>
    <definedName name="solver_val" localSheetId="3" hidden="1">1.5</definedName>
    <definedName name="solver_ver" localSheetId="3" hidden="1">3</definedName>
  </definedNames>
  <calcPr calcId="145621"/>
</workbook>
</file>

<file path=xl/calcChain.xml><?xml version="1.0" encoding="utf-8"?>
<calcChain xmlns="http://schemas.openxmlformats.org/spreadsheetml/2006/main">
  <c r="N141" i="8" l="1"/>
  <c r="M141" i="8"/>
  <c r="J189" i="8"/>
  <c r="I185" i="8"/>
  <c r="I190" i="8"/>
  <c r="I188" i="8"/>
  <c r="I186" i="8"/>
  <c r="I173" i="8"/>
  <c r="I171" i="8"/>
  <c r="I170" i="8"/>
  <c r="K156" i="8"/>
  <c r="K154" i="8"/>
  <c r="K152" i="8"/>
  <c r="K151" i="8"/>
  <c r="K142" i="8"/>
  <c r="K141" i="8"/>
  <c r="D628" i="5"/>
  <c r="D627" i="5"/>
  <c r="G628" i="5"/>
  <c r="G627" i="5"/>
  <c r="F125" i="8" l="1"/>
  <c r="F124" i="8"/>
  <c r="F123" i="8"/>
  <c r="F122" i="8"/>
  <c r="F121" i="8"/>
  <c r="F120" i="8"/>
  <c r="F119" i="8"/>
  <c r="F118" i="8"/>
  <c r="J111" i="8"/>
  <c r="J110" i="8"/>
  <c r="J109" i="8"/>
  <c r="J106" i="8"/>
  <c r="J105" i="8"/>
  <c r="J104" i="8"/>
  <c r="I98" i="8" l="1"/>
  <c r="I87" i="8"/>
  <c r="K72" i="8"/>
  <c r="K68" i="8"/>
  <c r="K66" i="8"/>
  <c r="K64" i="8"/>
  <c r="L54" i="8"/>
  <c r="L50" i="8"/>
  <c r="L47" i="8"/>
  <c r="L46" i="8"/>
  <c r="L41" i="8"/>
  <c r="K23" i="8"/>
  <c r="K30" i="8"/>
  <c r="K31" i="8"/>
  <c r="K28" i="8"/>
  <c r="K22" i="8"/>
  <c r="K10" i="8"/>
  <c r="I881" i="5" l="1"/>
  <c r="G881" i="5"/>
  <c r="D881" i="5"/>
  <c r="B881" i="5"/>
  <c r="I862" i="5"/>
  <c r="I873" i="5" s="1"/>
  <c r="G862" i="5"/>
  <c r="G873" i="5" s="1"/>
  <c r="D862" i="5"/>
  <c r="D873" i="5" s="1"/>
  <c r="B862" i="5"/>
  <c r="B873" i="5" s="1"/>
  <c r="C883" i="5" l="1"/>
  <c r="F883" i="5"/>
  <c r="F884" i="5" s="1"/>
  <c r="C864" i="5"/>
  <c r="F864" i="5"/>
  <c r="C875" i="5"/>
  <c r="F875" i="5"/>
  <c r="G814" i="5"/>
  <c r="C814" i="5"/>
  <c r="D808" i="5"/>
  <c r="H814" i="5" s="1"/>
  <c r="B808" i="5"/>
  <c r="F814" i="5" s="1"/>
  <c r="D804" i="5"/>
  <c r="D814" i="5" s="1"/>
  <c r="G802" i="5"/>
  <c r="B804" i="5" s="1"/>
  <c r="B814" i="5" s="1"/>
  <c r="C785" i="5"/>
  <c r="G791" i="5" s="1"/>
  <c r="C791" i="5"/>
  <c r="E785" i="5"/>
  <c r="H791" i="5" s="1"/>
  <c r="D781" i="5"/>
  <c r="D791" i="5" s="1"/>
  <c r="D779" i="5"/>
  <c r="B781" i="5" s="1"/>
  <c r="C745" i="5"/>
  <c r="E745" i="5" s="1"/>
  <c r="C744" i="5"/>
  <c r="E744" i="5" s="1"/>
  <c r="C743" i="5"/>
  <c r="E743" i="5" s="1"/>
  <c r="C742" i="5"/>
  <c r="E732" i="5"/>
  <c r="F745" i="5" s="1"/>
  <c r="E731" i="5"/>
  <c r="F744" i="5" s="1"/>
  <c r="C732" i="5"/>
  <c r="F732" i="5" s="1"/>
  <c r="C731" i="5"/>
  <c r="F731" i="5" s="1"/>
  <c r="C730" i="5"/>
  <c r="F730" i="5" s="1"/>
  <c r="E730" i="5"/>
  <c r="F743" i="5" s="1"/>
  <c r="D722" i="5"/>
  <c r="C729" i="5" s="1"/>
  <c r="J700" i="5"/>
  <c r="J699" i="5"/>
  <c r="J698" i="5"/>
  <c r="J696" i="5"/>
  <c r="J695" i="5"/>
  <c r="J693" i="5"/>
  <c r="J692" i="5"/>
  <c r="J691" i="5"/>
  <c r="J690" i="5"/>
  <c r="J689" i="5"/>
  <c r="J687" i="5"/>
  <c r="J686" i="5"/>
  <c r="L700" i="5"/>
  <c r="L699" i="5"/>
  <c r="L698" i="5"/>
  <c r="L696" i="5"/>
  <c r="L695" i="5"/>
  <c r="L693" i="5"/>
  <c r="L692" i="5"/>
  <c r="L691" i="5"/>
  <c r="L690" i="5"/>
  <c r="L689" i="5"/>
  <c r="L687" i="5"/>
  <c r="L686" i="5"/>
  <c r="B629" i="5"/>
  <c r="B626" i="5"/>
  <c r="B625" i="5"/>
  <c r="B624" i="5"/>
  <c r="G624" i="5"/>
  <c r="D598" i="5"/>
  <c r="D599" i="5" s="1"/>
  <c r="D600" i="5" s="1"/>
  <c r="D601" i="5" s="1"/>
  <c r="B601" i="5"/>
  <c r="B600" i="5"/>
  <c r="B599" i="5"/>
  <c r="B598" i="5"/>
  <c r="D581" i="5"/>
  <c r="D580" i="5"/>
  <c r="D579" i="5"/>
  <c r="F544" i="5"/>
  <c r="I544" i="5" s="1"/>
  <c r="D547" i="5"/>
  <c r="K547" i="5" s="1"/>
  <c r="D546" i="5"/>
  <c r="K546" i="5" s="1"/>
  <c r="D545" i="5"/>
  <c r="K545" i="5" s="1"/>
  <c r="F579" i="5"/>
  <c r="E521" i="5"/>
  <c r="F521" i="5"/>
  <c r="C517" i="5"/>
  <c r="C521" i="5" s="1"/>
  <c r="F517" i="5"/>
  <c r="E517" i="5"/>
  <c r="H489" i="5"/>
  <c r="I472" i="5"/>
  <c r="G489" i="5"/>
  <c r="I488" i="5"/>
  <c r="H488" i="5"/>
  <c r="G488" i="5"/>
  <c r="G487" i="5"/>
  <c r="H486" i="5"/>
  <c r="H487" i="5" s="1"/>
  <c r="G486" i="5"/>
  <c r="E477" i="5"/>
  <c r="D477" i="5"/>
  <c r="E476" i="5"/>
  <c r="D476" i="5"/>
  <c r="D18" i="7"/>
  <c r="D34" i="7" s="1"/>
  <c r="E38" i="7" s="1"/>
  <c r="D9" i="7"/>
  <c r="D27" i="7" s="1"/>
  <c r="E60" i="7"/>
  <c r="E58" i="7"/>
  <c r="E55" i="7"/>
  <c r="E50" i="7"/>
  <c r="E47" i="7"/>
  <c r="E42" i="7"/>
  <c r="E40" i="7"/>
  <c r="D37" i="7"/>
  <c r="D36" i="7"/>
  <c r="D35" i="7"/>
  <c r="D33" i="7"/>
  <c r="E31" i="7"/>
  <c r="D29" i="7"/>
  <c r="D26" i="7"/>
  <c r="I445" i="5"/>
  <c r="I443" i="5"/>
  <c r="I440" i="5"/>
  <c r="I435" i="5"/>
  <c r="I432" i="5"/>
  <c r="I422" i="5"/>
  <c r="I420" i="5"/>
  <c r="H417" i="5"/>
  <c r="H416" i="5"/>
  <c r="H415" i="5"/>
  <c r="H414" i="5"/>
  <c r="H413" i="5"/>
  <c r="I411" i="5"/>
  <c r="H409" i="5"/>
  <c r="H407" i="5"/>
  <c r="H406" i="5"/>
  <c r="G365" i="5"/>
  <c r="G364" i="5"/>
  <c r="G363" i="5"/>
  <c r="G362" i="5"/>
  <c r="G361" i="5"/>
  <c r="G339" i="5"/>
  <c r="G338" i="5"/>
  <c r="G337" i="5"/>
  <c r="G336" i="5"/>
  <c r="G335" i="5"/>
  <c r="G334" i="5"/>
  <c r="G333" i="5"/>
  <c r="G332" i="5"/>
  <c r="G326" i="5"/>
  <c r="E345" i="5" s="1"/>
  <c r="G325" i="5"/>
  <c r="D345" i="5" s="1"/>
  <c r="G323" i="5"/>
  <c r="G353" i="5" s="1"/>
  <c r="C371" i="5"/>
  <c r="I274" i="5"/>
  <c r="I276" i="5" s="1"/>
  <c r="I277" i="5" s="1"/>
  <c r="I279" i="5"/>
  <c r="J278" i="5"/>
  <c r="J281" i="5" s="1"/>
  <c r="J282" i="5" s="1"/>
  <c r="J275" i="5"/>
  <c r="J284" i="5"/>
  <c r="I283" i="5"/>
  <c r="I285" i="5" s="1"/>
  <c r="J271" i="5"/>
  <c r="H272" i="5"/>
  <c r="H276" i="5"/>
  <c r="H277" i="5" s="1"/>
  <c r="H279" i="5"/>
  <c r="H282" i="5"/>
  <c r="H285" i="5"/>
  <c r="J267" i="5"/>
  <c r="J266" i="5" s="1"/>
  <c r="I269" i="5"/>
  <c r="I265" i="5"/>
  <c r="H264" i="5"/>
  <c r="H268" i="5"/>
  <c r="G243" i="5"/>
  <c r="F239" i="5"/>
  <c r="G232" i="5"/>
  <c r="J230" i="5"/>
  <c r="F227" i="5"/>
  <c r="G218" i="5"/>
  <c r="E227" i="5" s="1"/>
  <c r="G217" i="5"/>
  <c r="G213" i="5"/>
  <c r="G212" i="5"/>
  <c r="G211" i="5"/>
  <c r="E207" i="5"/>
  <c r="D207" i="5"/>
  <c r="H146" i="5"/>
  <c r="H172" i="5"/>
  <c r="G166" i="5" s="1"/>
  <c r="H169" i="5"/>
  <c r="G162" i="5"/>
  <c r="F159" i="5"/>
  <c r="K161" i="5" s="1"/>
  <c r="I162" i="5" s="1"/>
  <c r="D163" i="5" s="1"/>
  <c r="D154" i="5"/>
  <c r="F153" i="5"/>
  <c r="F154" i="5" s="1"/>
  <c r="B155" i="5" s="1"/>
  <c r="H144" i="5"/>
  <c r="L141" i="5"/>
  <c r="E141" i="5"/>
  <c r="I141" i="5" s="1"/>
  <c r="M141" i="5" s="1"/>
  <c r="C103" i="5"/>
  <c r="B103" i="5"/>
  <c r="K102" i="5"/>
  <c r="K103" i="5" s="1"/>
  <c r="H102" i="5"/>
  <c r="G102" i="5"/>
  <c r="H93" i="5"/>
  <c r="H91" i="5"/>
  <c r="I87" i="5"/>
  <c r="H80" i="5"/>
  <c r="H77" i="5"/>
  <c r="I70" i="5"/>
  <c r="I68" i="5"/>
  <c r="I65" i="5"/>
  <c r="H63" i="5"/>
  <c r="H61" i="5"/>
  <c r="H60" i="5"/>
  <c r="I52" i="5"/>
  <c r="F51" i="5"/>
  <c r="E51" i="5"/>
  <c r="I50" i="5"/>
  <c r="K37" i="5"/>
  <c r="H92" i="5" s="1"/>
  <c r="B312" i="1"/>
  <c r="I297" i="1"/>
  <c r="G297" i="1"/>
  <c r="F297" i="1"/>
  <c r="E297" i="1"/>
  <c r="G296" i="1"/>
  <c r="F296" i="1"/>
  <c r="I258" i="1"/>
  <c r="I252" i="1"/>
  <c r="F253" i="1"/>
  <c r="E253" i="1"/>
  <c r="E258" i="1" s="1"/>
  <c r="K258" i="1" s="1"/>
  <c r="F247" i="1"/>
  <c r="F245" i="1"/>
  <c r="I263" i="1" s="1"/>
  <c r="G240" i="1"/>
  <c r="F240" i="1"/>
  <c r="E240" i="1"/>
  <c r="G238" i="1"/>
  <c r="F238" i="1"/>
  <c r="E238" i="1"/>
  <c r="G224" i="1"/>
  <c r="G223" i="1"/>
  <c r="G221" i="1"/>
  <c r="F221" i="1"/>
  <c r="E222" i="1"/>
  <c r="I222" i="1" s="1"/>
  <c r="J214" i="1"/>
  <c r="J213" i="1"/>
  <c r="L210" i="1"/>
  <c r="L214" i="1" s="1"/>
  <c r="H210" i="1"/>
  <c r="F224" i="1" s="1"/>
  <c r="L209" i="1"/>
  <c r="L213" i="1" s="1"/>
  <c r="H209" i="1"/>
  <c r="F223" i="1" s="1"/>
  <c r="F865" i="5" l="1"/>
  <c r="F876" i="5"/>
  <c r="D815" i="5"/>
  <c r="F815" i="5"/>
  <c r="F816" i="5" s="1"/>
  <c r="I819" i="5" s="1"/>
  <c r="B791" i="5"/>
  <c r="D792" i="5" s="1"/>
  <c r="B785" i="5"/>
  <c r="F791" i="5" s="1"/>
  <c r="F792" i="5" s="1"/>
  <c r="H743" i="5"/>
  <c r="D624" i="5"/>
  <c r="H745" i="5"/>
  <c r="H744" i="5"/>
  <c r="H730" i="5"/>
  <c r="H732" i="5"/>
  <c r="H731" i="5"/>
  <c r="G625" i="5"/>
  <c r="I579" i="5"/>
  <c r="F545" i="5"/>
  <c r="F546" i="5" s="1"/>
  <c r="F547" i="5" s="1"/>
  <c r="I547" i="5" s="1"/>
  <c r="L547" i="5" s="1"/>
  <c r="F580" i="5"/>
  <c r="I580" i="5" s="1"/>
  <c r="H521" i="5"/>
  <c r="H517" i="5"/>
  <c r="J487" i="5"/>
  <c r="J489" i="5"/>
  <c r="J486" i="5"/>
  <c r="J488" i="5"/>
  <c r="I477" i="5"/>
  <c r="I476" i="5"/>
  <c r="D28" i="7"/>
  <c r="E30" i="7" s="1"/>
  <c r="E39" i="7" s="1"/>
  <c r="E41" i="7" s="1"/>
  <c r="E43" i="7" s="1"/>
  <c r="E48" i="7" s="1"/>
  <c r="E49" i="7" s="1"/>
  <c r="E51" i="7" s="1"/>
  <c r="E56" i="7" s="1"/>
  <c r="E57" i="7" s="1"/>
  <c r="E59" i="7" s="1"/>
  <c r="E61" i="7" s="1"/>
  <c r="H408" i="5"/>
  <c r="I410" i="5" s="1"/>
  <c r="I418" i="5"/>
  <c r="G345" i="5"/>
  <c r="G354" i="5" s="1"/>
  <c r="G340" i="5"/>
  <c r="G346" i="5" s="1"/>
  <c r="G366" i="5"/>
  <c r="D255" i="5"/>
  <c r="G327" i="5"/>
  <c r="J227" i="5"/>
  <c r="E228" i="5"/>
  <c r="G219" i="5"/>
  <c r="C222" i="5" s="1"/>
  <c r="H207" i="5"/>
  <c r="G214" i="5" s="1"/>
  <c r="G215" i="5" s="1"/>
  <c r="H145" i="5"/>
  <c r="H175" i="5" s="1"/>
  <c r="G177" i="5" s="1"/>
  <c r="K141" i="5"/>
  <c r="H148" i="5" s="1"/>
  <c r="H147" i="5" s="1"/>
  <c r="G142" i="5" s="1"/>
  <c r="D155" i="5"/>
  <c r="D156" i="5" s="1"/>
  <c r="D102" i="5"/>
  <c r="J103" i="5" s="1"/>
  <c r="H103" i="5" s="1"/>
  <c r="J99" i="5" s="1"/>
  <c r="I93" i="5"/>
  <c r="H62" i="5"/>
  <c r="I64" i="5" s="1"/>
  <c r="I51" i="5"/>
  <c r="I53" i="5" s="1"/>
  <c r="I66" i="5" s="1"/>
  <c r="I253" i="1"/>
  <c r="I254" i="1" s="1"/>
  <c r="I296" i="1"/>
  <c r="I298" i="1" s="1"/>
  <c r="H221" i="1"/>
  <c r="J215" i="1"/>
  <c r="J216" i="1" s="1"/>
  <c r="H224" i="1"/>
  <c r="I240" i="1"/>
  <c r="E247" i="1" s="1"/>
  <c r="I247" i="1" s="1"/>
  <c r="I238" i="1"/>
  <c r="E245" i="1" s="1"/>
  <c r="H223" i="1"/>
  <c r="L211" i="1"/>
  <c r="L215" i="1"/>
  <c r="H213" i="1"/>
  <c r="H214" i="1"/>
  <c r="H222" i="1" s="1"/>
  <c r="J222" i="1" s="1"/>
  <c r="H211" i="1"/>
  <c r="I182" i="1"/>
  <c r="I179" i="1"/>
  <c r="I169" i="1"/>
  <c r="I166" i="1"/>
  <c r="I156" i="1"/>
  <c r="I154" i="1"/>
  <c r="H151" i="1"/>
  <c r="H150" i="1"/>
  <c r="H149" i="1"/>
  <c r="H148" i="1"/>
  <c r="H147" i="1"/>
  <c r="I145" i="1"/>
  <c r="H143" i="1"/>
  <c r="H141" i="1"/>
  <c r="H140" i="1"/>
  <c r="G82" i="1"/>
  <c r="F82" i="1"/>
  <c r="G81" i="1"/>
  <c r="F81" i="1"/>
  <c r="G74" i="1"/>
  <c r="F74" i="1"/>
  <c r="K73" i="1"/>
  <c r="F68" i="1"/>
  <c r="F67" i="1"/>
  <c r="E68" i="1"/>
  <c r="E67" i="1"/>
  <c r="F53" i="1"/>
  <c r="E53" i="1"/>
  <c r="F52" i="1"/>
  <c r="E52" i="1"/>
  <c r="F46" i="1"/>
  <c r="F45" i="1"/>
  <c r="E39" i="1"/>
  <c r="E38" i="1"/>
  <c r="B33" i="1"/>
  <c r="K9" i="1"/>
  <c r="J11" i="1"/>
  <c r="I8" i="1"/>
  <c r="C758" i="5" l="1"/>
  <c r="B758" i="5"/>
  <c r="F793" i="5"/>
  <c r="K795" i="5" s="1"/>
  <c r="F748" i="5"/>
  <c r="G750" i="5" s="1"/>
  <c r="C754" i="5" s="1"/>
  <c r="H734" i="5"/>
  <c r="G736" i="5" s="1"/>
  <c r="G626" i="5"/>
  <c r="D625" i="5"/>
  <c r="I545" i="5"/>
  <c r="L545" i="5" s="1"/>
  <c r="I546" i="5"/>
  <c r="L546" i="5" s="1"/>
  <c r="F581" i="5"/>
  <c r="I581" i="5" s="1"/>
  <c r="J490" i="5"/>
  <c r="I478" i="5"/>
  <c r="I419" i="5"/>
  <c r="I421" i="5" s="1"/>
  <c r="I423" i="5" s="1"/>
  <c r="I433" i="5" s="1"/>
  <c r="I434" i="5" s="1"/>
  <c r="I436" i="5" s="1"/>
  <c r="I441" i="5" s="1"/>
  <c r="I442" i="5" s="1"/>
  <c r="I444" i="5" s="1"/>
  <c r="G347" i="5"/>
  <c r="G355" i="5"/>
  <c r="G356" i="5" s="1"/>
  <c r="E222" i="5"/>
  <c r="G222" i="5" s="1"/>
  <c r="F228" i="5"/>
  <c r="J228" i="5" s="1"/>
  <c r="J229" i="5" s="1"/>
  <c r="J231" i="5" s="1"/>
  <c r="F162" i="5"/>
  <c r="F163" i="5" s="1"/>
  <c r="F164" i="5" s="1"/>
  <c r="H170" i="5" s="1"/>
  <c r="H168" i="5"/>
  <c r="I67" i="5"/>
  <c r="I69" i="5" s="1"/>
  <c r="I71" i="5" s="1"/>
  <c r="H78" i="5" s="1"/>
  <c r="H79" i="5" s="1"/>
  <c r="H81" i="5" s="1"/>
  <c r="I88" i="5" s="1"/>
  <c r="I89" i="5" s="1"/>
  <c r="I94" i="5" s="1"/>
  <c r="I245" i="1"/>
  <c r="G263" i="1" s="1"/>
  <c r="H263" i="1"/>
  <c r="H215" i="1"/>
  <c r="H216" i="1" s="1"/>
  <c r="L216" i="1"/>
  <c r="H142" i="1"/>
  <c r="I144" i="1" s="1"/>
  <c r="I152" i="1"/>
  <c r="K82" i="1"/>
  <c r="K68" i="1"/>
  <c r="K81" i="1"/>
  <c r="K74" i="1"/>
  <c r="K75" i="1" s="1"/>
  <c r="K67" i="1"/>
  <c r="H53" i="1"/>
  <c r="E40" i="1"/>
  <c r="H52" i="1"/>
  <c r="F47" i="1"/>
  <c r="D626" i="5" l="1"/>
  <c r="G629" i="5"/>
  <c r="D629" i="5" s="1"/>
  <c r="K490" i="5"/>
  <c r="J445" i="5"/>
  <c r="I446" i="5"/>
  <c r="F232" i="5"/>
  <c r="J232" i="5" s="1"/>
  <c r="J233" i="5" s="1"/>
  <c r="H171" i="5"/>
  <c r="H173" i="5" s="1"/>
  <c r="I95" i="5"/>
  <c r="I96" i="5" s="1"/>
  <c r="K83" i="1"/>
  <c r="I153" i="1"/>
  <c r="I155" i="1" s="1"/>
  <c r="I157" i="1" s="1"/>
  <c r="I167" i="1" s="1"/>
  <c r="I168" i="1" s="1"/>
  <c r="I170" i="1" s="1"/>
  <c r="I180" i="1" s="1"/>
  <c r="I181" i="1" s="1"/>
  <c r="I183" i="1" s="1"/>
  <c r="I184" i="1" s="1"/>
  <c r="I185" i="1" s="1"/>
  <c r="K69" i="1"/>
  <c r="H54" i="1"/>
  <c r="H174" i="5" l="1"/>
  <c r="C177" i="5" s="1"/>
  <c r="E177" i="5"/>
</calcChain>
</file>

<file path=xl/comments1.xml><?xml version="1.0" encoding="utf-8"?>
<comments xmlns="http://schemas.openxmlformats.org/spreadsheetml/2006/main">
  <authors>
    <author>Author</author>
  </authors>
  <commentList>
    <comment ref="J445" authorId="0">
      <text>
        <r>
          <rPr>
            <b/>
            <sz val="9"/>
            <color indexed="81"/>
            <rFont val="Tahoma"/>
            <family val="2"/>
          </rPr>
          <t>Too high.</t>
        </r>
      </text>
    </comment>
    <comment ref="C517" authorId="0">
      <text>
        <r>
          <rPr>
            <b/>
            <sz val="9"/>
            <color indexed="81"/>
            <rFont val="Tahoma"/>
            <family val="2"/>
          </rPr>
          <t>VS</t>
        </r>
        <r>
          <rPr>
            <sz val="9"/>
            <color indexed="81"/>
            <rFont val="Tahoma"/>
            <family val="2"/>
          </rPr>
          <t xml:space="preserve">
Incorrect in SM</t>
        </r>
      </text>
    </comment>
    <comment ref="C521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Incorrect in SM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>Added</t>
        </r>
      </text>
    </comment>
  </commentList>
</comments>
</file>

<file path=xl/sharedStrings.xml><?xml version="1.0" encoding="utf-8"?>
<sst xmlns="http://schemas.openxmlformats.org/spreadsheetml/2006/main" count="1143" uniqueCount="831">
  <si>
    <t>Exercise 2–24</t>
  </si>
  <si>
    <t>Cost of Goods Manufactured and Sold; Missing Data</t>
  </si>
  <si>
    <t>For each case below, find the missing amount.</t>
  </si>
  <si>
    <t>Beginning inventory of finished goods ..............</t>
  </si>
  <si>
    <t>Cost of goods manufactured during period .........</t>
  </si>
  <si>
    <t>Ending inventory of finished goods ...................</t>
  </si>
  <si>
    <t>Cost of goods sold ............................................</t>
  </si>
  <si>
    <t>Case I</t>
  </si>
  <si>
    <t>Case II</t>
  </si>
  <si>
    <t>Case III</t>
  </si>
  <si>
    <t>Beginning inventory of finished goods</t>
  </si>
  <si>
    <t>+</t>
  </si>
  <si>
    <t>Cost of goods manufactured</t>
  </si>
  <si>
    <t>-</t>
  </si>
  <si>
    <t>Ending inventory of finished goods</t>
  </si>
  <si>
    <t xml:space="preserve">= </t>
  </si>
  <si>
    <t>Cost of goods manufactured during period</t>
  </si>
  <si>
    <t>Cost-of- goods sold expense</t>
  </si>
  <si>
    <t>Exercise 2–25</t>
  </si>
  <si>
    <t>Idle Time</t>
  </si>
  <si>
    <t xml:space="preserve">A foundry employee worked a normal 40-hour shift, but four hours were idle due to a small fire in the plant. </t>
  </si>
  <si>
    <t>The employee earns $18 per hour.</t>
  </si>
  <si>
    <t>Calculate the employee’s total compensation for the week.</t>
  </si>
  <si>
    <t>How much of this compensation is a direct-labour cost? How much is overhead?</t>
  </si>
  <si>
    <t>Direct-labour cost</t>
  </si>
  <si>
    <t>Overhead</t>
  </si>
  <si>
    <t>Hours worked</t>
  </si>
  <si>
    <t>Wage rate</t>
  </si>
  <si>
    <t>Total compensation</t>
  </si>
  <si>
    <t>Explanation</t>
  </si>
  <si>
    <t>Classification:</t>
  </si>
  <si>
    <t>Direct labour</t>
  </si>
  <si>
    <t xml:space="preserve">Overhead (idle time: </t>
  </si>
  <si>
    <t>Exercise 2–26</t>
  </si>
  <si>
    <t>Overtime Cost</t>
  </si>
  <si>
    <t xml:space="preserve">A loom operator in a textiles factory earns $16 per hour. The employee earns $20 for overtime hours. </t>
  </si>
  <si>
    <t>The operator worked 45 hours during the first week of May, instead of the usual 40 hours.</t>
  </si>
  <si>
    <t>1. Compute the loom operator’s compensation for the week.</t>
  </si>
  <si>
    <t>2. Calculate the employee’s total overtime premium for the week.</t>
  </si>
  <si>
    <t>3. How much of the employee’s total compensation for the week is direct-labour cost? How much is overhead?</t>
  </si>
  <si>
    <t>Regular wages</t>
  </si>
  <si>
    <t>Overtime wages</t>
  </si>
  <si>
    <t>Overtime hours</t>
  </si>
  <si>
    <t>Total overtime premium</t>
  </si>
  <si>
    <t xml:space="preserve">Overtime premium per hour </t>
  </si>
  <si>
    <t>Overhead (overtime premium:</t>
  </si>
  <si>
    <t>Exercise 2–28</t>
  </si>
  <si>
    <t>Cost Classifications</t>
  </si>
  <si>
    <t>Consider the following costs that were incurred during the current year:</t>
  </si>
  <si>
    <t>1. Tire costs incurred by Ford Motor Company</t>
  </si>
  <si>
    <t>2. Sales commissions paid to the sales force of Dell Inc.</t>
  </si>
  <si>
    <t>3. Wood glue consumed in the manufacture of Palliser furniture</t>
  </si>
  <si>
    <t>4. Hourly wages of refinery security guards employed by Petro-Canada</t>
  </si>
  <si>
    <t>5. The salary of a financial vice-president of Sony Canada</t>
  </si>
  <si>
    <t>6. Advertising costs of Coca-Cola</t>
  </si>
  <si>
    <t>7. Straight-line depreciation on factory machinery of Bombardier Corporation</t>
  </si>
  <si>
    <t>8. Wages of assembly-line employees of Whirlpool Canada</t>
  </si>
  <si>
    <t>9. Delivery costs on customer shipments of Chapman’s ice cream</t>
  </si>
  <si>
    <t>10. Newsprint consumed in printing The Globe and Mail</t>
  </si>
  <si>
    <t>b</t>
  </si>
  <si>
    <t>a</t>
  </si>
  <si>
    <t>c</t>
  </si>
  <si>
    <t>Product</t>
  </si>
  <si>
    <t>Period</t>
  </si>
  <si>
    <t>Variable</t>
  </si>
  <si>
    <t>Fixed</t>
  </si>
  <si>
    <t>DM</t>
  </si>
  <si>
    <t>DL</t>
  </si>
  <si>
    <t>MOH</t>
  </si>
  <si>
    <t>Select from dropdowns:</t>
  </si>
  <si>
    <t>References:</t>
  </si>
  <si>
    <t>11. Plant insurance costs of Research In Motion</t>
  </si>
  <si>
    <t>12. Glass costs incurred in light-bulb manufacturing of Sylvania</t>
  </si>
  <si>
    <t>Exercise 2–29</t>
  </si>
  <si>
    <t>Schedules of Cost of Goods Manufactured and Sold; Income Statement</t>
  </si>
  <si>
    <t>Alexandra Aluminum Company, a manufacturer of recyclable soda cans, had the following inventory balances at the beginning and end of 20x1.</t>
  </si>
  <si>
    <t>Inventory Classification</t>
  </si>
  <si>
    <t>January 1, 20x1</t>
  </si>
  <si>
    <t>December 31, 20x1</t>
  </si>
  <si>
    <t>Raw material ...................</t>
  </si>
  <si>
    <t>Work in process ...............</t>
  </si>
  <si>
    <t>Finished goods .................</t>
  </si>
  <si>
    <t xml:space="preserve">During 20x1, the company purchased $250,000 of raw material and spent $400,000 on direct labour. </t>
  </si>
  <si>
    <t>Manufacturing overhead costs were as follows:</t>
  </si>
  <si>
    <t>Indirect material</t>
  </si>
  <si>
    <t>Indirect labour ............................................................................................</t>
  </si>
  <si>
    <t>Depreciation on plant and equipment ..........................................................</t>
  </si>
  <si>
    <t>Utilities ......................................................................................................</t>
  </si>
  <si>
    <t>Other ..........................................................................................................</t>
  </si>
  <si>
    <t xml:space="preserve">Sales revenue was $1,105,000 for the year. Selling and administrative expenses for the year amounted to $110,000. </t>
  </si>
  <si>
    <t>The firm’s tax rate is 40 percent.</t>
  </si>
  <si>
    <t>1. Prepare a schedule of cost of goods manufactured.</t>
  </si>
  <si>
    <t>2. Prepare a schedule of cost of goods sold.</t>
  </si>
  <si>
    <t>3. Prepare an income statement.</t>
  </si>
  <si>
    <t xml:space="preserve">Build a spreadsheet: Construct an Excel spreadsheet to solve all of the preceding requirements. </t>
  </si>
  <si>
    <t xml:space="preserve">Show how both cost schedules and the income statement will change if the following data change: </t>
  </si>
  <si>
    <t>direct labour is $390,000 and utilities cost $35,000</t>
  </si>
  <si>
    <t>ALEXANDRA ALUMINUM COMPANY</t>
  </si>
  <si>
    <t>SCHEDULE OF COST OF GOODS MANUFACTURED</t>
  </si>
  <si>
    <t>FOR THE YEAR ENDED DECEMBER 31, 20X1</t>
  </si>
  <si>
    <t>Direct material:</t>
  </si>
  <si>
    <t>Raw-material inventory, January 1</t>
  </si>
  <si>
    <t>Add: Purchases of raw material</t>
  </si>
  <si>
    <t>Raw material available for use</t>
  </si>
  <si>
    <t>Deduct: Raw-material inventory, December 31</t>
  </si>
  <si>
    <t>Raw material used</t>
  </si>
  <si>
    <t>Manufacturing overhead:</t>
  </si>
  <si>
    <t>Indirect labour</t>
  </si>
  <si>
    <t>Depreciation on plant and equipment</t>
  </si>
  <si>
    <t>Utilities</t>
  </si>
  <si>
    <t>Other</t>
  </si>
  <si>
    <t>Total manufacturing overhead</t>
  </si>
  <si>
    <t>Total manufacturing costs</t>
  </si>
  <si>
    <t>Add: Work-in-process inventory, January 1</t>
  </si>
  <si>
    <t>Subtotal</t>
  </si>
  <si>
    <t>Deduct: Work-in-process inventory, December 31</t>
  </si>
  <si>
    <t>SCHEDULE OF COST OF GOODS SOLD</t>
  </si>
  <si>
    <t>Finished-goods inventory, January 1</t>
  </si>
  <si>
    <t>Add: Cost of goods manufactured</t>
  </si>
  <si>
    <t>Cost of goods available for sale</t>
  </si>
  <si>
    <t>Deduct: Finished-goods inventory, December 31</t>
  </si>
  <si>
    <t>Cost of goods sold</t>
  </si>
  <si>
    <t>INCOME STATEMENT</t>
  </si>
  <si>
    <t>Sales revenue</t>
  </si>
  <si>
    <t>Less: Cost of goods sold</t>
  </si>
  <si>
    <t>Gross margin</t>
  </si>
  <si>
    <t>Selling and administrative expenses</t>
  </si>
  <si>
    <t>Income before taxes</t>
  </si>
  <si>
    <t>Income tax expense</t>
  </si>
  <si>
    <t>Net income</t>
  </si>
  <si>
    <t>DATA INPUT</t>
  </si>
  <si>
    <t>SOLUTION</t>
  </si>
  <si>
    <t>Direct Material:</t>
  </si>
  <si>
    <t>3. Income Statement</t>
  </si>
  <si>
    <t>Build a spreadsheet</t>
  </si>
  <si>
    <t>Click here:</t>
  </si>
  <si>
    <t>Exercise 2–30</t>
  </si>
  <si>
    <t>Fixed and Variable Costs; Automobile Service; Missing Data</t>
  </si>
  <si>
    <t xml:space="preserve">Mighty Muffler, Inc. operates an automobile service facility that specializes in replacing mufflers on compact cars. </t>
  </si>
  <si>
    <t>The following table shows the costs incurred during a month when 600 mufflers were replaced.</t>
  </si>
  <si>
    <t>Muffler Replacements</t>
  </si>
  <si>
    <t>Total costs:</t>
  </si>
  <si>
    <t>Fixed costs ..........................................................</t>
  </si>
  <si>
    <t>Variable costs .....................................................</t>
  </si>
  <si>
    <t>Total costs .......................................................</t>
  </si>
  <si>
    <t>Cost per muffler replacement:</t>
  </si>
  <si>
    <t>Fixed cost ............................................................</t>
  </si>
  <si>
    <t>Variable cost .......................................................</t>
  </si>
  <si>
    <t>Total cost per muffler replacement ...................</t>
  </si>
  <si>
    <t>e</t>
  </si>
  <si>
    <t>g</t>
  </si>
  <si>
    <t>j</t>
  </si>
  <si>
    <t>m</t>
  </si>
  <si>
    <t>h</t>
  </si>
  <si>
    <t>k</t>
  </si>
  <si>
    <t>n</t>
  </si>
  <si>
    <t>d</t>
  </si>
  <si>
    <t>f</t>
  </si>
  <si>
    <t>i</t>
  </si>
  <si>
    <t>l</t>
  </si>
  <si>
    <t>o</t>
  </si>
  <si>
    <t>Explanatory Notes:</t>
  </si>
  <si>
    <t>(a)</t>
  </si>
  <si>
    <t>Total fixed costs do not vary with activity.</t>
  </si>
  <si>
    <t>(c)</t>
  </si>
  <si>
    <t>(g)</t>
  </si>
  <si>
    <t>(j )</t>
  </si>
  <si>
    <t>Variable cost per replacement =</t>
  </si>
  <si>
    <t xml:space="preserve">Total variable cost for </t>
  </si>
  <si>
    <t xml:space="preserve">replacements = </t>
  </si>
  <si>
    <t xml:space="preserve">Fixed cost per replacement = </t>
  </si>
  <si>
    <t xml:space="preserve">Variable cost per replacement = </t>
  </si>
  <si>
    <t>Exercise 2–31</t>
  </si>
  <si>
    <t>Fixed, Variable, Marginal, and Average Costs; Hotel</t>
  </si>
  <si>
    <t xml:space="preserve">A hotel pays the phone company $100 per month plus $.25 for each call made. </t>
  </si>
  <si>
    <t>During January, 6,000 calls were made. In February, 5,000 calls were made.</t>
  </si>
  <si>
    <t>1. Calculate the hotel’s phone bills for January and February.</t>
  </si>
  <si>
    <t>2. Calculate the cost per phone call in January and in February.</t>
  </si>
  <si>
    <t>3. Separate the January phone bill into its fixed and variable components.</t>
  </si>
  <si>
    <t>4. What is the marginal cost of one additional phone call in January?</t>
  </si>
  <si>
    <t>5. What was the average cost of a phone call in January?</t>
  </si>
  <si>
    <t>Phone bill, January:</t>
  </si>
  <si>
    <t>Phone bill, February:</t>
  </si>
  <si>
    <t>Cost per call, January:</t>
  </si>
  <si>
    <t>Cost per call, February:</t>
  </si>
  <si>
    <t>(rounded to 3 decimal places)</t>
  </si>
  <si>
    <t>(rounded to 2 decimal places)</t>
  </si>
  <si>
    <t>Fixed component, January</t>
  </si>
  <si>
    <t>Total</t>
  </si>
  <si>
    <t>Variable component, January:</t>
  </si>
  <si>
    <t xml:space="preserve">Since each phone call costs </t>
  </si>
  <si>
    <t xml:space="preserve">the marginal cost of making the </t>
  </si>
  <si>
    <t xml:space="preserve">st call is </t>
  </si>
  <si>
    <t xml:space="preserve">The average cost of a phone call in January (rounded) is </t>
  </si>
  <si>
    <t>Exercise 2–32</t>
  </si>
  <si>
    <t>Economic Characteristics of Costs</t>
  </si>
  <si>
    <t xml:space="preserve">Martin Shrood purchased a vacant lot outside of London for £13,500, </t>
  </si>
  <si>
    <t xml:space="preserve">because he heard that a shopping mall was going to be built on the other side of the road. </t>
  </si>
  <si>
    <t xml:space="preserve">He figured that he could make a bundle by putting in a fast-food outlet on the site. </t>
  </si>
  <si>
    <t xml:space="preserve">As it turned out, the rumour was false. A sanitary landfill was located on the other side of the road, and the land was worthless. </t>
  </si>
  <si>
    <t>(£ denotes the British monetary unit, pounds sterling.)</t>
  </si>
  <si>
    <t>What type of cost is the £13,500 that Martin paid for the vacant lot?</t>
  </si>
  <si>
    <t>Sunk Cost</t>
  </si>
  <si>
    <t>Exercise 2–33</t>
  </si>
  <si>
    <t>Differential Cost</t>
  </si>
  <si>
    <t xml:space="preserve">Orbital Communications, Inc. manufactures communications satellites used in TV signal transmission. </t>
  </si>
  <si>
    <t xml:space="preserve">The firm currently purchases one component for its satellites from a European firm. </t>
  </si>
  <si>
    <t xml:space="preserve">An Orbital Communications engineering team has found a way to use the company’s own component, part number A200, </t>
  </si>
  <si>
    <t xml:space="preserve">instead of the European component. However, the Orbital Communications component must be modified at a cost of $500 per part. </t>
  </si>
  <si>
    <t xml:space="preserve">The European component costs $8,900 per part. Orbital Communications’ part number A200 costs $5,100 before it is modified. </t>
  </si>
  <si>
    <t>Orbital Communications currently uses 10 of the European components per year.</t>
  </si>
  <si>
    <t>Calculate the annual differential cost between Orbital Communications’ two production alternatives.</t>
  </si>
  <si>
    <t>Annual differential cost</t>
  </si>
  <si>
    <t>Annual cost using European component:</t>
  </si>
  <si>
    <t>Annual cost using Part A200:</t>
  </si>
  <si>
    <t>Exercise 2–35</t>
  </si>
  <si>
    <t xml:space="preserve">Suppose you paid $60 for a ticket to see your city’s hockey team compete in a championship game. </t>
  </si>
  <si>
    <t>Someone offered to buy your ticket for $100, but you decided to go to the game.</t>
  </si>
  <si>
    <t>What did it really cost you to see the game?</t>
  </si>
  <si>
    <t>What type of cost is this?</t>
  </si>
  <si>
    <t>Opportunity Cost</t>
  </si>
  <si>
    <t>Problem 2–37</t>
  </si>
  <si>
    <t>Content of Financial Statements and Reports; Mass Customization</t>
  </si>
  <si>
    <t>Consider the following cost items:</t>
  </si>
  <si>
    <t>1. Salaries of players on the Vancouver Canucks</t>
  </si>
  <si>
    <t>2. Year-end completed goods of Roots pants</t>
  </si>
  <si>
    <t>3. Executive compensation costs at Home Depot</t>
  </si>
  <si>
    <t>4. Advertising costs for Sony</t>
  </si>
  <si>
    <t>5. Costs incurred during the period to insure a Ford plant against</t>
  </si>
  <si>
    <t>6. Current year’s depreciation on an S-class ship owned by BC</t>
  </si>
  <si>
    <t>7. The cost of chemicals and paper used during the period by Kodak</t>
  </si>
  <si>
    <t>8. Assembly-line wage cost incurred by Rocky Mountain Bicycles</t>
  </si>
  <si>
    <t>9. Year-end production in process at Dell Inc.</t>
  </si>
  <si>
    <t>10. The cost of products sold to customers at The Bay</t>
  </si>
  <si>
    <t>11. The cost of products sold to authorized Apple resellers</t>
  </si>
  <si>
    <t>BS</t>
  </si>
  <si>
    <t>IS</t>
  </si>
  <si>
    <t>Yes</t>
  </si>
  <si>
    <t>No</t>
  </si>
  <si>
    <t>Sc. of COGM</t>
  </si>
  <si>
    <t>Problem 2–38</t>
  </si>
  <si>
    <t>Financial-Statement Elements: Manufacturer</t>
  </si>
  <si>
    <t>Indirect labour……………………………….</t>
  </si>
  <si>
    <t>Other factory costs………………………..</t>
  </si>
  <si>
    <t>Total……………………………………...</t>
  </si>
  <si>
    <t>Building depreciation</t>
  </si>
  <si>
    <t>The following selected information was extracted from the 20x1 accounting records of Lone Oak Products:</t>
  </si>
  <si>
    <t>Raw material purchases</t>
  </si>
  <si>
    <t>Direct labour .............................................................................................</t>
  </si>
  <si>
    <t>Indirect labour ...........................................................................................</t>
  </si>
  <si>
    <t>Selling and administrative salaries .............................................................</t>
  </si>
  <si>
    <t>Building depreciation* ..............................................................................</t>
  </si>
  <si>
    <t>Other selling and administrative expenses ..................................................</t>
  </si>
  <si>
    <t>Other factory costs ....................................................................................</t>
  </si>
  <si>
    <t xml:space="preserve">Sales revenue </t>
  </si>
  <si>
    <t>per unit).....................................................................</t>
  </si>
  <si>
    <t xml:space="preserve">of the company’s building was devoted to production activities; the remaining </t>
  </si>
  <si>
    <t>was used for selling and administrative functions.</t>
  </si>
  <si>
    <t>Inventory data:</t>
  </si>
  <si>
    <t>Raw material .....................................................................</t>
  </si>
  <si>
    <t>Work in process ................................................................</t>
  </si>
  <si>
    <t>Finished goods* ................................................................</t>
  </si>
  <si>
    <t>The January 1 and December 31 finished-goods inventory consisted of 1,350 units and 1,190 units, respectively.</t>
  </si>
  <si>
    <t>1. Calculate the company’s manufacturing overhead for the year.</t>
  </si>
  <si>
    <t>2. Calculate the company’s cost of goods manufactured.</t>
  </si>
  <si>
    <t>3. Compute the company’s cost of goods sold.</t>
  </si>
  <si>
    <t>4. Determine net income for 20x1, assuming a 30 percent income tax rate.</t>
  </si>
  <si>
    <t>5. Determine the number of completed units manufactured during the year.</t>
  </si>
  <si>
    <t>Cost of goods manufactured:</t>
  </si>
  <si>
    <t>Raw-material inventory, Jan. 1………………</t>
  </si>
  <si>
    <t>Add: Purchases of raw material……………..</t>
  </si>
  <si>
    <t>Raw material available for use……………….</t>
  </si>
  <si>
    <t>Deduct: Raw-material inventory, Dec. 31….</t>
  </si>
  <si>
    <t>Raw material used……………………………..</t>
  </si>
  <si>
    <t>Direct labour…………………………………………..</t>
  </si>
  <si>
    <t>Manufacturing overhead…………………………..</t>
  </si>
  <si>
    <t>Total manufacturing costs………………………..</t>
  </si>
  <si>
    <t>Add: Work-in-process inventory, Jan. 1……….</t>
  </si>
  <si>
    <t>Subtotal…………………………………………..</t>
  </si>
  <si>
    <t>Deduct: Work-in-process inventory, Dec. 31….</t>
  </si>
  <si>
    <t>Cost of goods manufactured……………………..</t>
  </si>
  <si>
    <t>Cost of goods sold:</t>
  </si>
  <si>
    <t>Finished-goods inventory, Jan. 1……………..</t>
  </si>
  <si>
    <t>Add: Cost of goods manufactured……………</t>
  </si>
  <si>
    <t>Cost of goods available for sale……………….</t>
  </si>
  <si>
    <t>Deduct: Finished-goods inventory, Dec. 31…</t>
  </si>
  <si>
    <t>Cost of goods sold……………………………….</t>
  </si>
  <si>
    <t>Net income:</t>
  </si>
  <si>
    <t>Sales revenue……………………………………..</t>
  </si>
  <si>
    <t>Less: Cost of goods sold……………………….</t>
  </si>
  <si>
    <t>Gross margin……………………………………...</t>
  </si>
  <si>
    <t>Selling and administrative expenses:</t>
  </si>
  <si>
    <t>Salaries………………………………………...</t>
  </si>
  <si>
    <t>Other……………………………………………</t>
  </si>
  <si>
    <t>Income before taxes……………………………..</t>
  </si>
  <si>
    <t>Net income………………………………………...</t>
  </si>
  <si>
    <t xml:space="preserve">The company sold </t>
  </si>
  <si>
    <t xml:space="preserve">units during the year </t>
  </si>
  <si>
    <t xml:space="preserve">Since </t>
  </si>
  <si>
    <t xml:space="preserve">of the units came from finished-goods inventory </t>
  </si>
  <si>
    <t xml:space="preserve">the company would have manufactured </t>
  </si>
  <si>
    <t xml:space="preserve">units </t>
  </si>
  <si>
    <t xml:space="preserve">6. Build a spreadsheet: Construct an Excel spreadsheet to solve all of the preceding requirements. </t>
  </si>
  <si>
    <t>Show how the solution will change if the following data change: indirect labour is $115,000 and other factory costs amount to $516,000.</t>
  </si>
  <si>
    <t>Direct Labour</t>
  </si>
  <si>
    <t>Manufacturing overhead</t>
  </si>
  <si>
    <t>Problem 2–39</t>
  </si>
  <si>
    <t>Inventory Estimates; Partial Data</t>
  </si>
  <si>
    <t>Direct material used: $357,000</t>
  </si>
  <si>
    <t xml:space="preserve">On April 12, after the close of business, Singh &amp; Sons had a devastating fire that destroyed the company’s work-in-process and finished-goods inventories. </t>
  </si>
  <si>
    <t>Fortunately, all raw materials escaped damage, because materials owned by the firm were stored in another warehouse. The following information is available:</t>
  </si>
  <si>
    <t>Sales revenue through April 12 ....................................................................</t>
  </si>
  <si>
    <t>Income before taxes through April 12 ..........................................................</t>
  </si>
  <si>
    <t>Direct labour through April 12.....................................................................</t>
  </si>
  <si>
    <t>Cost of goods available for sale, April 12.....................................................</t>
  </si>
  <si>
    <t>Work-in-process inventory, January 1..........................................................</t>
  </si>
  <si>
    <t>Finished-goods inventory, January 1 ............................................................</t>
  </si>
  <si>
    <t>Gross margin ……………………………………………………………….</t>
  </si>
  <si>
    <t>of sales</t>
  </si>
  <si>
    <t xml:space="preserve">The firm’s accountants determined that the cost of direct materials used normally averages 25 percent of prime costs </t>
  </si>
  <si>
    <t>(i.e., direct material plus direct labour). In addition, manufacturing overhead is 50 percent of the firm’s total production costs.</t>
  </si>
  <si>
    <t xml:space="preserve">Required: The company is in the process of negotiating a settlement with its insurance company. </t>
  </si>
  <si>
    <t>Prepare an estimate of the cost of work-in-process and finished-goods inventories that were destroyed by the fire.</t>
  </si>
  <si>
    <t xml:space="preserve">Since gross margin equals </t>
  </si>
  <si>
    <t xml:space="preserve">of sales, cost of goods sold equals </t>
  </si>
  <si>
    <t xml:space="preserve">of sales, or </t>
  </si>
  <si>
    <t xml:space="preserve">Thus, the finished goods destroyed by the fire cost </t>
  </si>
  <si>
    <t>computed as follows:</t>
  </si>
  <si>
    <t>Finished-goods inventory, Jan. 1 (given)……………..</t>
  </si>
  <si>
    <t>Add: Cost of goods manufactured*……………………</t>
  </si>
  <si>
    <t>Cost of goods available for sale (given)………………</t>
  </si>
  <si>
    <t>Deduct: Finished-goods inventory, Apr. 12*…………</t>
  </si>
  <si>
    <t>Cost of goods sold (calculated above)………………..</t>
  </si>
  <si>
    <t>Direct material used:</t>
  </si>
  <si>
    <t xml:space="preserve">Direct material averages </t>
  </si>
  <si>
    <t>of prime costs (i.e., direct material + direct labour).  Thus:  Let X = direct material used</t>
  </si>
  <si>
    <t xml:space="preserve">X = (X + </t>
  </si>
  <si>
    <t xml:space="preserve">x </t>
  </si>
  <si>
    <t>X =</t>
  </si>
  <si>
    <t>)</t>
  </si>
  <si>
    <t>Thus:  Let Y = manufacturing overhead</t>
  </si>
  <si>
    <t xml:space="preserve">Manufacturing overhead equals </t>
  </si>
  <si>
    <t xml:space="preserve">of total production costs.  </t>
  </si>
  <si>
    <t>Y = (direct material used + direct labour + manufacturing overhead) x</t>
  </si>
  <si>
    <t xml:space="preserve">Y = </t>
  </si>
  <si>
    <t xml:space="preserve">+ Y) x </t>
  </si>
  <si>
    <t>Y =</t>
  </si>
  <si>
    <t xml:space="preserve">The work in process destroyed by the fire cost </t>
  </si>
  <si>
    <t>Direct material………………………………….………</t>
  </si>
  <si>
    <t>Direct labour (given)…………………………………….</t>
  </si>
  <si>
    <t>Manufacturing overhead……………………………...</t>
  </si>
  <si>
    <t>Total manufacturing costs…………………………...</t>
  </si>
  <si>
    <t>Add: Work-in-process inventory, Jan. 1 (given)…</t>
  </si>
  <si>
    <t>Subtotal……………………………………………..</t>
  </si>
  <si>
    <t>Deduct: Work-in-process inventory, Apr. 12*…….</t>
  </si>
  <si>
    <t>Cost of goods manufactured (from above)……….</t>
  </si>
  <si>
    <t>*</t>
  </si>
  <si>
    <t>*Fill in these blanks, given the other numbers in this table.</t>
  </si>
  <si>
    <t>Problem 2–40</t>
  </si>
  <si>
    <t>Financial-Statement Elements; Cost Behaviour</t>
  </si>
  <si>
    <t xml:space="preserve">Mason Corporation began operations at the beginning of the current year. </t>
  </si>
  <si>
    <t xml:space="preserve">One of the company’s products, a refrigeration element, sells for $185 per unit. </t>
  </si>
  <si>
    <t>Information related to the current year’s activities follows.</t>
  </si>
  <si>
    <t>Variable costs per unit:</t>
  </si>
  <si>
    <t>Direct material ......................................................................................</t>
  </si>
  <si>
    <t>Direct labour .........................................................................................</t>
  </si>
  <si>
    <t>Manufacturing overhead ........................................................................</t>
  </si>
  <si>
    <t>Annual fixed costs:</t>
  </si>
  <si>
    <t>Selling and administrative .....................................................................</t>
  </si>
  <si>
    <t>Sales and production activity:</t>
  </si>
  <si>
    <t>Sales (units) ..........................................................................................</t>
  </si>
  <si>
    <t xml:space="preserve">Mason carries its finished-goods inventory at the average unit cost of production and is subject to a 30 percent income tax rate. </t>
  </si>
  <si>
    <t>There was no work in process at year-end.</t>
  </si>
  <si>
    <t>1. Determine the cost of the December 31 finished-goods inventory.</t>
  </si>
  <si>
    <t>2. Compute Mason’s net income for the current year ended December 31.</t>
  </si>
  <si>
    <t>3. If next year’s production decreases to 23,000 units and general cost behaviour patterns do not change, what is the likely effect on:</t>
  </si>
  <si>
    <t>a. The direct-labour cost of $37 per unit? Why?</t>
  </si>
  <si>
    <t>b. The fixed manufacturing overhead cost of $600,000? Why?</t>
  </si>
  <si>
    <t>Fixed manufacturing overhead per unit:</t>
  </si>
  <si>
    <t xml:space="preserve">units produced = </t>
  </si>
  <si>
    <t>Average unit manufacturing cost:</t>
  </si>
  <si>
    <t xml:space="preserve">Direct material……………………….. </t>
  </si>
  <si>
    <t>Direct labour……………………………</t>
  </si>
  <si>
    <t>Variable manufacturing overhead..</t>
  </si>
  <si>
    <t>Fixed manufacturing overhead……</t>
  </si>
  <si>
    <t>Average unit cost………………..</t>
  </si>
  <si>
    <t>Production…………………………….</t>
  </si>
  <si>
    <t>Sales……………………………………</t>
  </si>
  <si>
    <t>Ending finished-goods inventory…</t>
  </si>
  <si>
    <t>Production (units)</t>
  </si>
  <si>
    <t>units</t>
  </si>
  <si>
    <t>Cost of December 31 finished-goods inventory:</t>
  </si>
  <si>
    <t xml:space="preserve">units x </t>
  </si>
  <si>
    <t>Gross margin…………………………………….</t>
  </si>
  <si>
    <t>Selling and administrative expenses………..</t>
  </si>
  <si>
    <t>Income before taxes……………………………</t>
  </si>
  <si>
    <t>Net income……………………………………….</t>
  </si>
  <si>
    <t xml:space="preserve">Cost of goods sold </t>
  </si>
  <si>
    <t xml:space="preserve">Income tax expense </t>
  </si>
  <si>
    <t>No Change</t>
  </si>
  <si>
    <t>c. The fixed selling and administrative cost of $860,000? Why?</t>
  </si>
  <si>
    <t>d. The average unit cost of production? Why?</t>
  </si>
  <si>
    <t>Increase</t>
  </si>
  <si>
    <t>Problem 2–41</t>
  </si>
  <si>
    <t>Incomplete Data; Manufacturing Costs</t>
  </si>
  <si>
    <t>Determine the missing amounts in each of the following independent cases.</t>
  </si>
  <si>
    <t>Beginning inventory, raw material ................</t>
  </si>
  <si>
    <t>Ending inventory, raw material .....................</t>
  </si>
  <si>
    <t>Purchases of raw material .............................</t>
  </si>
  <si>
    <t>Direct material used .....................................</t>
  </si>
  <si>
    <t>Direct labour ...............................................</t>
  </si>
  <si>
    <t>Manufacturing overhead ..............................</t>
  </si>
  <si>
    <t>Total manufacturing costs ............................</t>
  </si>
  <si>
    <t>Beginning inventory, work in process ..........</t>
  </si>
  <si>
    <t>Ending inventory, work in process ...............</t>
  </si>
  <si>
    <t>Cost of goods manufactured .........................</t>
  </si>
  <si>
    <t>Beginning inventory, finished goods ............</t>
  </si>
  <si>
    <t>Cost of goods available for sale ....................</t>
  </si>
  <si>
    <t>Ending inventory, finished goods .................</t>
  </si>
  <si>
    <t>Cost of goods sold .......................................</t>
  </si>
  <si>
    <t>Sales ............................................................</t>
  </si>
  <si>
    <t>Case A</t>
  </si>
  <si>
    <t>Case B</t>
  </si>
  <si>
    <t>Case C</t>
  </si>
  <si>
    <t>Selling and administrative expenses .............</t>
  </si>
  <si>
    <t>Income before taxes .....................................</t>
  </si>
  <si>
    <t>Income tax expense .....................................</t>
  </si>
  <si>
    <t>Net income ..................................................</t>
  </si>
  <si>
    <t>Problem 2–42</t>
  </si>
  <si>
    <t>Cost Terminology</t>
  </si>
  <si>
    <t>The following cost data for the year just ended pertain to Sentiments, Inc., a greeting card manufacturer:</t>
  </si>
  <si>
    <t>Direct material .........................................................................................</t>
  </si>
  <si>
    <t>Advertising expense ................................................................................</t>
  </si>
  <si>
    <t>Depreciation on factory building ..............................................................</t>
  </si>
  <si>
    <t>Direct labour: Wages ...............................................................................</t>
  </si>
  <si>
    <t>Cost of finished goods inventory at year-end ............................................</t>
  </si>
  <si>
    <t>Indirect labour: Wages .............................................................................</t>
  </si>
  <si>
    <t>Production supervisor’s salary .................................................................</t>
  </si>
  <si>
    <t>Service department costs*</t>
  </si>
  <si>
    <t>Direct labour: Fringe benefits ..................................................................</t>
  </si>
  <si>
    <t>Indirect labour: Fringe benefits ................................................................</t>
  </si>
  <si>
    <t>Fringe benefits for production supervisor .................................................</t>
  </si>
  <si>
    <t>Total overtime premiums paid .................................................................</t>
  </si>
  <si>
    <t>Cost of idle time: Production employees† .................................................</t>
  </si>
  <si>
    <t>Administrative costs ................................................................................</t>
  </si>
  <si>
    <t>Rental of office space for salespersons§ ...................................................</t>
  </si>
  <si>
    <t>Sales commissions ...................................................................................</t>
  </si>
  <si>
    <t>Product promotion costs ..........................................................................</t>
  </si>
  <si>
    <t>*All services are provided to manufacturing departments.</t>
  </si>
  <si>
    <t>†Cost of idle time is an overhead item; it is not included in the direct-labour wages given above.</t>
  </si>
  <si>
    <t>§The rental of sales space was made necessary when the sales offices were converted to storage space for raw material.</t>
  </si>
  <si>
    <t>Required:</t>
  </si>
  <si>
    <t>2. One of the costs listed above is an opportunity cost. Identify this cost, and explain why it is an opportunity cost.</t>
  </si>
  <si>
    <t xml:space="preserve">1. Compute each of the following costs for the year just ended: (a) total prime costs, (b) total manufacturing overhead costs, </t>
  </si>
  <si>
    <t>(c) total conversion costs, (d) total product costs, and (e) total period costs.</t>
  </si>
  <si>
    <t>Total prime costs:</t>
  </si>
  <si>
    <t>Direct material</t>
  </si>
  <si>
    <t>Direct labour:</t>
  </si>
  <si>
    <t xml:space="preserve">    Wages</t>
  </si>
  <si>
    <t xml:space="preserve">    Fringe benefits</t>
  </si>
  <si>
    <t>Total prime costs</t>
  </si>
  <si>
    <t>Total manufacturing overhead:</t>
  </si>
  <si>
    <t>Depreciation on factory building</t>
  </si>
  <si>
    <t>Indirect labour: wages</t>
  </si>
  <si>
    <t>Production supervisor's salary</t>
  </si>
  <si>
    <t>Service department costs</t>
  </si>
  <si>
    <t>Indirect labour: fringe benefits</t>
  </si>
  <si>
    <t>Fringe benefits for production supervisor</t>
  </si>
  <si>
    <t>Total overtime premiums paid</t>
  </si>
  <si>
    <t>Cost of idle time: production employees</t>
  </si>
  <si>
    <t>Total conversion costs:</t>
  </si>
  <si>
    <t>Total conversion costs</t>
  </si>
  <si>
    <t>Total product costs:</t>
  </si>
  <si>
    <t>Total product costs</t>
  </si>
  <si>
    <t>Total period costs:</t>
  </si>
  <si>
    <t>Advertising expense</t>
  </si>
  <si>
    <t>Administrative costs</t>
  </si>
  <si>
    <t>Rental of office space for sales personnel</t>
  </si>
  <si>
    <t>Sales commissions</t>
  </si>
  <si>
    <t>Product promotion costs</t>
  </si>
  <si>
    <t>Total period costs</t>
  </si>
  <si>
    <t>It measures the opportunity cost of using the former sales office space for raw-material storage.</t>
  </si>
  <si>
    <t xml:space="preserve">The </t>
  </si>
  <si>
    <t xml:space="preserve">in rental cost for sales office space rental is an opportunity cost. </t>
  </si>
  <si>
    <t>Problem 2–43</t>
  </si>
  <si>
    <t>The following data refer to San Fernando Fashions Company for the year 20x2:</t>
  </si>
  <si>
    <t>Work-in-process inventory, December 31 .................................................</t>
  </si>
  <si>
    <t>Work-in-process inventory, January 1 .......................................................</t>
  </si>
  <si>
    <t>Selling and administrative expenses ..........................................................</t>
  </si>
  <si>
    <t>Income tax expense ..................................................................................</t>
  </si>
  <si>
    <t>Purchases of raw material .........................................................................</t>
  </si>
  <si>
    <t>Raw-material inventory, December 31 ......................................................</t>
  </si>
  <si>
    <t>Raw-material inventory, January 1 ...........................................................</t>
  </si>
  <si>
    <t>Direct labour ............................................................................................</t>
  </si>
  <si>
    <t>Utilities: Plant ..........................................................................................</t>
  </si>
  <si>
    <t>Depreciation: Plant and equipment ...........................................................</t>
  </si>
  <si>
    <t>Finished-goods inventory, December 31 ...................................................</t>
  </si>
  <si>
    <t>Finished-goods inventory, January 1 .........................................................</t>
  </si>
  <si>
    <t>Indirect material .......................................................................................</t>
  </si>
  <si>
    <t>Indirect labour ..........................................................................................</t>
  </si>
  <si>
    <t>Other manufacturing overhead ..................................................................</t>
  </si>
  <si>
    <t>1. Prepare the company’s schedule of cost of goods manufactured for the year.</t>
  </si>
  <si>
    <t>2. Prepare the company’s schedule of cost of goods sold for the year.</t>
  </si>
  <si>
    <t>3. Prepare the company’s income statement for the year.</t>
  </si>
  <si>
    <t>SAN FERNANDO FASHIONS COMPANY</t>
  </si>
  <si>
    <t>FOR THE YEAR ENDED DECEMBER 31, 20X2</t>
  </si>
  <si>
    <t>Utilities: plant</t>
  </si>
  <si>
    <t>Depreciation: plant and equipment</t>
  </si>
  <si>
    <r>
      <t xml:space="preserve">Other </t>
    </r>
    <r>
      <rPr>
        <b/>
        <sz val="11"/>
        <color rgb="FFFF0000"/>
        <rFont val="Calibri"/>
        <family val="2"/>
        <scheme val="minor"/>
      </rPr>
      <t xml:space="preserve">manufacturing overhead </t>
    </r>
  </si>
  <si>
    <t>Finished goods inventory, January 1</t>
  </si>
  <si>
    <t xml:space="preserve">4. Build a spreadsheet: Construct an Excel spreadsheet to solve all of the preceding requirements. </t>
  </si>
  <si>
    <t xml:space="preserve">Show how both cost schedules and the income statement will change if raw-material </t>
  </si>
  <si>
    <t>purchases amounted to $190,000 and indirect labour was $20,000.</t>
  </si>
  <si>
    <t>Work-in-process inventory, December 31</t>
  </si>
  <si>
    <t>Work-in-process inventory, January 1</t>
  </si>
  <si>
    <t>Purchase of raw material</t>
  </si>
  <si>
    <t>Raw-material inventory, December 31</t>
  </si>
  <si>
    <t>Finished-goods inventory, December 31</t>
  </si>
  <si>
    <t>Other manufacturing overhead</t>
  </si>
  <si>
    <t>1. Schedule of cost of goods manufactured</t>
  </si>
  <si>
    <t>2. Schedule of cost of goods sold</t>
  </si>
  <si>
    <t>Click here</t>
  </si>
  <si>
    <t>Build a Spreadsheet  02-43.xls</t>
  </si>
  <si>
    <t>Problem 2–44</t>
  </si>
  <si>
    <t>Direct and Indirect Labour</t>
  </si>
  <si>
    <t xml:space="preserve">Highlander Cutlery manufactures kitchen knives. One of the employees, </t>
  </si>
  <si>
    <t xml:space="preserve">whose job is to cut out wooden knife handles, worked 48 hours during a week in January. </t>
  </si>
  <si>
    <t xml:space="preserve">The employee earns $12 per hour for a 40-hour week. For additional hours, the employee is paid an overtime rate of $16 per hour. </t>
  </si>
  <si>
    <t>The employee’s time was spent as follows:</t>
  </si>
  <si>
    <t>Regular duties involving cutting out knife handles ......................................</t>
  </si>
  <si>
    <t>General shop cleanup duties .......................................................................</t>
  </si>
  <si>
    <t>Idle time due to power outage</t>
  </si>
  <si>
    <t>hours</t>
  </si>
  <si>
    <t>1. Calculate the total cost of the employee’s wages during the week described above.</t>
  </si>
  <si>
    <t>2. Determine the portion of this cost to be classified in each of the following categories:</t>
  </si>
  <si>
    <t>a. Direct labour</t>
  </si>
  <si>
    <t>b. Manufacturing overhead (idle time)</t>
  </si>
  <si>
    <t>c. Manufacturing overhead (overtime premium)</t>
  </si>
  <si>
    <t>d. Manufacturing overhead (indirect labour)</t>
  </si>
  <si>
    <t>Total cost of wages</t>
  </si>
  <si>
    <t>Regular hours:</t>
  </si>
  <si>
    <t>Overtime hours:</t>
  </si>
  <si>
    <t>a.</t>
  </si>
  <si>
    <t>b.</t>
  </si>
  <si>
    <t>c.</t>
  </si>
  <si>
    <t>d.</t>
  </si>
  <si>
    <t>Manufacturing overhead (idle time):</t>
  </si>
  <si>
    <t>Manufacturing overhead (indirect labour):</t>
  </si>
  <si>
    <t>hour</t>
  </si>
  <si>
    <t>Manufacturing overhead (overtime prem.):</t>
  </si>
  <si>
    <t>Problem 2–46</t>
  </si>
  <si>
    <t>Overtime Premiums and Fringe Benefit Costs; Airline</t>
  </si>
  <si>
    <t xml:space="preserve">Heartland Airways operates commuter flights in several provinces. </t>
  </si>
  <si>
    <t xml:space="preserve">Due to a political convention held in Toronto, the airline added several extra flights during a two-week period. </t>
  </si>
  <si>
    <t xml:space="preserve">Additional cabin crews were hired on a temporary basis. However, rather than hiring additional flight attendants, </t>
  </si>
  <si>
    <t xml:space="preserve">the airline used its current attendants on overtime. Monica Gaines worked the following schedule on August 10. </t>
  </si>
  <si>
    <t>All of Gaines’s flights on that day were extra flights that the airline would not normally fly.</t>
  </si>
  <si>
    <t xml:space="preserve">Regular time: </t>
  </si>
  <si>
    <t>2 round-trip flights between Toronto and Vancouver (4 hours)</t>
  </si>
  <si>
    <t xml:space="preserve">Overtime: </t>
  </si>
  <si>
    <t>1 one-way flight from Toronto to Thunder Bay (1.5 hours)</t>
  </si>
  <si>
    <t xml:space="preserve">Gaines earns $12 per hour plus time and a half for overtime. Fringe benefits cost the airline $3 per hour for any hour worked, </t>
  </si>
  <si>
    <t>regardless of whether it is a regular or overtime hour.</t>
  </si>
  <si>
    <t>1. Compute the direct cost of compensating Gaines for her services on the flight from Toronto to Thunder Bay.</t>
  </si>
  <si>
    <t>2. Compute the cost of Gaines’ services that is an indirect cost.</t>
  </si>
  <si>
    <t>3. How should the cost computed in requirement (2) be treated for cost accounting purposes?</t>
  </si>
  <si>
    <t xml:space="preserve">4. Gaines ended her workday on August 10 in Thunder Bay. However, her next scheduled flight departed Toronto at 11:00 a.m. on August 11. </t>
  </si>
  <si>
    <t xml:space="preserve">This required Gaines to “dead-head” back to Toronto on an early-morning flight. </t>
  </si>
  <si>
    <t xml:space="preserve">This means she travelled from Thunder Bay to Toronto as a passenger, rather than as a working flight attendant. </t>
  </si>
  <si>
    <t xml:space="preserve">Since the morning flight from Thunder Bay to Toronto was full, Gaines displaced a paying customer. </t>
  </si>
  <si>
    <t>The revenue lost by the airline was $82. What type of cost is the $82? To what flight, if any, is it chargeable? Why?</t>
  </si>
  <si>
    <t>Problem 2–47</t>
  </si>
  <si>
    <t>Variable Costs; Graphical and Tabular Analyses</t>
  </si>
  <si>
    <t>Richmond Sheet Metal, Inc. incurs a variable cost of $40 per kilogram for raw material to produce a special alloy used in manufacturing aircraft.</t>
  </si>
  <si>
    <t>1. Draw a graph of the firm’s raw material cost, showing the total cost at the following production levels: 10,000 kilograms, 20,000 kilograms, and 30,000 kilograms.</t>
  </si>
  <si>
    <t>2. Prepare a table that shows the unit cost and total cost of raw material at the following production levels: 1 kilograms, 10 kilograms, and 1,000 kilograms.</t>
  </si>
  <si>
    <t>Unit Cost</t>
  </si>
  <si>
    <t>Total Cost</t>
  </si>
  <si>
    <t xml:space="preserve">Production </t>
  </si>
  <si>
    <t>Level in Kilograms</t>
  </si>
  <si>
    <t>per kilogram</t>
  </si>
  <si>
    <t>Chart</t>
  </si>
  <si>
    <t>Problem 2–48</t>
  </si>
  <si>
    <t>Fixed Costs; Graphical and Tabular Analyses</t>
  </si>
  <si>
    <t xml:space="preserve">Hightide Upholstery Company manufactures a special fabric used to upholster the seats in power boats. </t>
  </si>
  <si>
    <t>The company’s annual fixed production cost is $100,000.</t>
  </si>
  <si>
    <t xml:space="preserve">1. Draw a graph of the company’s fixed production cost showing the total cost at the following production levels of the chemical: </t>
  </si>
  <si>
    <t>10,000 metres, 20,000 metres, 30,000 metres, and 40,000 metres.</t>
  </si>
  <si>
    <t xml:space="preserve">2. Prepare a table that shows the unit cost and the total cost for the firm’s fixed production costs at the following production levels: </t>
  </si>
  <si>
    <t>1 metre, 10 metres, 10,000 metres, and 40,000 metres.</t>
  </si>
  <si>
    <t xml:space="preserve">3. Prepare a graph that shows the unit cost for the company’s fixed production cost at the following production levels: </t>
  </si>
  <si>
    <t>Prod. Level</t>
  </si>
  <si>
    <t>Fixed Cost</t>
  </si>
  <si>
    <t>Chart:</t>
  </si>
  <si>
    <t>Total Fixed Cost</t>
  </si>
  <si>
    <t>Level in Yards</t>
  </si>
  <si>
    <t>Unit Fixed Cost</t>
  </si>
  <si>
    <t>Problem 2–51</t>
  </si>
  <si>
    <t>Fixed and Variable Costs; Forecasting</t>
  </si>
  <si>
    <t>Warner Technology Inc. incurred the following costs during 20x1. The company sold all of its products manufactured during the year.</t>
  </si>
  <si>
    <t>Utilities (primarily electricity) .................................................................</t>
  </si>
  <si>
    <t>Depreciation on plant and equipment ......................................................</t>
  </si>
  <si>
    <t>Insurance ................................................................................................</t>
  </si>
  <si>
    <t>Supervisory salaries ................................................................................</t>
  </si>
  <si>
    <t>Property taxes .........................................................................................</t>
  </si>
  <si>
    <t>Selling costs:</t>
  </si>
  <si>
    <t>Advertising .............................................................................................</t>
  </si>
  <si>
    <t>Sales commissions ..................................................................................</t>
  </si>
  <si>
    <t>Administrative costs:</t>
  </si>
  <si>
    <t>Salaries of top management and staff ......................................................</t>
  </si>
  <si>
    <t>Office supplies .......................................................................................</t>
  </si>
  <si>
    <t>Depreciation on building and equipment .................................................</t>
  </si>
  <si>
    <t xml:space="preserve">During 20x1, the company operated at about half of its capacity, due to a slowdown in the economy. </t>
  </si>
  <si>
    <t>Prospects for 20x2 are slightly better. Jared Lowes, the marketing manager, forecasts a 20 percent growth in sales over the 20x1 level.</t>
  </si>
  <si>
    <t>Utilities (primarily electricity)</t>
  </si>
  <si>
    <t>Insurance</t>
  </si>
  <si>
    <t>Supervisory salaries</t>
  </si>
  <si>
    <t>Property taxes</t>
  </si>
  <si>
    <t>Selling costs</t>
  </si>
  <si>
    <t>Advertising</t>
  </si>
  <si>
    <t>Salaries of top management and staff</t>
  </si>
  <si>
    <t>Office supplies</t>
  </si>
  <si>
    <t>Variable or Fixed</t>
  </si>
  <si>
    <t xml:space="preserve">20x2 </t>
  </si>
  <si>
    <t>Forecast</t>
  </si>
  <si>
    <t>V</t>
  </si>
  <si>
    <t>F</t>
  </si>
  <si>
    <t>Depreciation on building and equipment</t>
  </si>
  <si>
    <t>Problem 2–57</t>
  </si>
  <si>
    <t>Unit Costs; Profit-Maximizing Output</t>
  </si>
  <si>
    <t>The controller for Canandaigua Vineyards, Inc. has predicted the following costs at various levels of wine output.</t>
  </si>
  <si>
    <t>Variable production costs .................................................</t>
  </si>
  <si>
    <t>Fixed production costs .....................................................</t>
  </si>
  <si>
    <t>Fixed selling and administrative costs ..............................</t>
  </si>
  <si>
    <t>Total ...............................................................................</t>
  </si>
  <si>
    <t xml:space="preserve">Wine Output </t>
  </si>
  <si>
    <t>-litre bottles)</t>
  </si>
  <si>
    <t>The company’s marketing manager has predicted the following prices for the firm’s fine wines at various levels of sales.</t>
  </si>
  <si>
    <t xml:space="preserve">Sales price per </t>
  </si>
  <si>
    <t>litre bottle ..........</t>
  </si>
  <si>
    <t>Wine Sales</t>
  </si>
  <si>
    <t>1. Calculate the unit costs of wine production at each level of output. At what level of output is the unit cost minimized?</t>
  </si>
  <si>
    <t>2. Calculate the company’s profit at each level of production. Assume that the company will sell all of its output. At what production level is profit maximized?</t>
  </si>
  <si>
    <t>3. Which of the three output levels is best for the company?</t>
  </si>
  <si>
    <t>4. Why does the unit cost of wine decrease as the output level increases?</t>
  </si>
  <si>
    <t>Calculation</t>
  </si>
  <si>
    <t xml:space="preserve">Output 
</t>
  </si>
  <si>
    <t>rounded</t>
  </si>
  <si>
    <t xml:space="preserve">The unit cost is minimized at a sales volume of </t>
  </si>
  <si>
    <t>bottles.</t>
  </si>
  <si>
    <t>Minimum Unit cost</t>
  </si>
  <si>
    <t>Output</t>
  </si>
  <si>
    <t>Sales Revenue</t>
  </si>
  <si>
    <t>Total Costs</t>
  </si>
  <si>
    <t>Profit</t>
  </si>
  <si>
    <t xml:space="preserve">Profit is maximized at a production level of </t>
  </si>
  <si>
    <t>Mazimum Profit</t>
  </si>
  <si>
    <t>bottles of wine.</t>
  </si>
  <si>
    <t>-bottle level is best for the company, since it maximizes profit.</t>
  </si>
  <si>
    <t>Problem 2–58</t>
  </si>
  <si>
    <t>Variable and Fixed Costs; Make or Buy a Component</t>
  </si>
  <si>
    <t xml:space="preserve">Langley Industries currently manufactures 30,000 units of part MR24 every month for use in production of several of its products. </t>
  </si>
  <si>
    <t xml:space="preserve">The facilities now used to produce part MR24 have a fixed monthly cost of $150,000 and a capacity to produce 84,000 units per month. </t>
  </si>
  <si>
    <t xml:space="preserve">If the company were to buy part MR24 from an outside supplier, the facilities would be idle, </t>
  </si>
  <si>
    <t>but its fixed costs would continue at 40 percent of their present amount. The variable production costs of part MR24 are $11 per unit.</t>
  </si>
  <si>
    <t xml:space="preserve">1. If Langley Industries continues to use 30,000 units of part MR24 each month, it would realize a net benefit </t>
  </si>
  <si>
    <t>by purchasing part MR24 from an outside supplier only if the supplier’s unit price is less than what amount?</t>
  </si>
  <si>
    <t xml:space="preserve">2. If Langley Industries is able to obtain part MR24 from an outside supplier at a unit purchase price of $12.875, </t>
  </si>
  <si>
    <t>what is the monthly usage at which it will be indifferent between purchasing and making part MR24?</t>
  </si>
  <si>
    <t xml:space="preserve">If the company buys </t>
  </si>
  <si>
    <t>units of Part MR24, at a price of $X per unit, its total cost will be:</t>
  </si>
  <si>
    <t xml:space="preserve">x $X) + </t>
  </si>
  <si>
    <t>If the company manufactures the parts, its total cost will be:</t>
  </si>
  <si>
    <t xml:space="preserve">By equating these two expressions for total cost, we can solve for the price, X, </t>
  </si>
  <si>
    <t>at which the total cost is the same under the two alternatives:</t>
  </si>
  <si>
    <t>=</t>
  </si>
  <si>
    <t xml:space="preserve">X = </t>
  </si>
  <si>
    <t>Thus the firm will realize a net benefit by purchasing Part MR24 if the outside supplier charges a price less than</t>
  </si>
  <si>
    <t xml:space="preserve">If the firm buys Y units of Part MR24 at a price of </t>
  </si>
  <si>
    <t>per unit, the total cost will be</t>
  </si>
  <si>
    <t xml:space="preserve">x $Y) + </t>
  </si>
  <si>
    <t>If the company manufactures Y units of Part MR24, the total cost will be:</t>
  </si>
  <si>
    <t>If we equate these expressions, we can solve for the number of parts, Y, at which the firm will be indifferent between making and buying Part MR24.</t>
  </si>
  <si>
    <t xml:space="preserve">Thus, the company will be indifferent between the two alternatives if it requires </t>
  </si>
  <si>
    <t>units of Part MR24 each month.</t>
  </si>
  <si>
    <t>Case 2–60</t>
  </si>
  <si>
    <t>Understanding Cost Concepts</t>
  </si>
  <si>
    <t xml:space="preserve">You just started a summer internship with the successful management consulting firm of Kirk, Spock, and McCoy. </t>
  </si>
  <si>
    <t>Your first day on the job was a busy one, as the following problems were presented to you.</t>
  </si>
  <si>
    <t>Supply the requested comments in each of the following independent situations.</t>
  </si>
  <si>
    <t xml:space="preserve">1. FastQ Company, a specialist in printing, has established 500 convenience copying centres throughout the country. </t>
  </si>
  <si>
    <t xml:space="preserve">In order to upgrade its services, the company is considering three new models of laser copying machines for use in producing high-quality copies. </t>
  </si>
  <si>
    <t xml:space="preserve">These copies would be added to the growing list of products offered in the FastQ shops. </t>
  </si>
  <si>
    <t xml:space="preserve">The selling price to the customer for each laser copy would be the same, no matter which machine is installed in the shop. </t>
  </si>
  <si>
    <t xml:space="preserve">The three models of laser copying machines under consideration are 1024S, a small-volume model; 1024M, a medium-volume model; and 1024G, </t>
  </si>
  <si>
    <t xml:space="preserve">a large-volume model. The annual rental costs and the operating costs vary with the size of each machine. </t>
  </si>
  <si>
    <t>The machine capacities and costs are as follows:</t>
  </si>
  <si>
    <t>Annual capacity (copies) ...................................</t>
  </si>
  <si>
    <t>Copier Model</t>
  </si>
  <si>
    <t>1024S</t>
  </si>
  <si>
    <t>1024M</t>
  </si>
  <si>
    <t>1024G</t>
  </si>
  <si>
    <t>Annual machine rental ....................................</t>
  </si>
  <si>
    <t>Direct material and direct labour .....................</t>
  </si>
  <si>
    <t>Variable overhead costs ..................................</t>
  </si>
  <si>
    <t>Costs:</t>
  </si>
  <si>
    <t xml:space="preserve">Calculate the volume level in copies where FastQ Company would be indifferent to acquiring either </t>
  </si>
  <si>
    <t>the small-volume model laser copier, 1024S, or the medium-volume model laser copier, 1024M.</t>
  </si>
  <si>
    <t xml:space="preserve">The management of FastQ Company is able to estimate the number of copies to be sold at each establishment. </t>
  </si>
  <si>
    <t xml:space="preserve">Present a decision rule that would enable FastQ Company to select the most profitable machine </t>
  </si>
  <si>
    <t xml:space="preserve">without having to make a separate cost calculation for each establishment. </t>
  </si>
  <si>
    <t xml:space="preserve">(Hint: To specify a decision rule, determine the volume at which FastQ would be indifferent between the small and medium copiers. </t>
  </si>
  <si>
    <t>Then determine the volume at which FastQ would be indifferent between the medium and large copiers.)</t>
  </si>
  <si>
    <t>1a</t>
  </si>
  <si>
    <r>
      <t>(Variable cost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x XS) + fixed cost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 </t>
    </r>
  </si>
  <si>
    <r>
      <t>(variable cost</t>
    </r>
    <r>
      <rPr>
        <vertAlign val="subscript"/>
        <sz val="11"/>
        <color theme="1"/>
        <rFont val="Calibri"/>
        <family val="2"/>
        <scheme val="minor"/>
      </rPr>
      <t>M</t>
    </r>
    <r>
      <rPr>
        <sz val="11"/>
        <color theme="1"/>
        <rFont val="Calibri"/>
        <family val="2"/>
        <scheme val="minor"/>
      </rPr>
      <t xml:space="preserve"> x XM) + fixed cost</t>
    </r>
    <r>
      <rPr>
        <vertAlign val="subscript"/>
        <sz val="11"/>
        <color theme="1"/>
        <rFont val="Calibri"/>
        <family val="2"/>
        <scheme val="minor"/>
      </rPr>
      <t>M</t>
    </r>
  </si>
  <si>
    <t>X</t>
  </si>
  <si>
    <t>1b</t>
  </si>
  <si>
    <t>The decision rule is to select the alternative as shown in the following chart.</t>
  </si>
  <si>
    <t>Anticipated Annual Volume</t>
  </si>
  <si>
    <t>Optimal Model Choice</t>
  </si>
  <si>
    <t>and higher</t>
  </si>
  <si>
    <t xml:space="preserve">0 - </t>
  </si>
  <si>
    <t xml:space="preserve">60000 - </t>
  </si>
  <si>
    <t xml:space="preserve">225000 - </t>
  </si>
  <si>
    <t>Exhibit 2-3</t>
  </si>
  <si>
    <t>WESTJET AIRLINES LTD.</t>
  </si>
  <si>
    <t>Statement of Income for a Recent Year</t>
  </si>
  <si>
    <t>Revenues:</t>
  </si>
  <si>
    <t xml:space="preserve">  Guest revenues</t>
  </si>
  <si>
    <t xml:space="preserve">  Other </t>
  </si>
  <si>
    <t>Expenses:</t>
  </si>
  <si>
    <t xml:space="preserve">  Aircraft fuel</t>
  </si>
  <si>
    <t xml:space="preserve">  Airport operations </t>
  </si>
  <si>
    <t xml:space="preserve">  Flight operations and navigational charges </t>
  </si>
  <si>
    <t xml:space="preserve">  Marketing, general, and administration </t>
  </si>
  <si>
    <t xml:space="preserve">  Sales and distribution </t>
  </si>
  <si>
    <t xml:space="preserve">  Depreciation and amortization</t>
  </si>
  <si>
    <t xml:space="preserve">  Inflight </t>
  </si>
  <si>
    <t xml:space="preserve">  Aircraft leasing </t>
  </si>
  <si>
    <t xml:space="preserve">  Maintenance </t>
  </si>
  <si>
    <t xml:space="preserve">  Employee profit share </t>
  </si>
  <si>
    <t xml:space="preserve">Earnings from operations </t>
  </si>
  <si>
    <t xml:space="preserve">Non-operating income (expenses): </t>
  </si>
  <si>
    <t xml:space="preserve">  Interest income</t>
  </si>
  <si>
    <t xml:space="preserve">  Interest expense</t>
  </si>
  <si>
    <t xml:space="preserve">  Gain (loss) on foreign exchange </t>
  </si>
  <si>
    <t xml:space="preserve">  Earnings before income taxes </t>
  </si>
  <si>
    <t xml:space="preserve">  Income tax expense </t>
  </si>
  <si>
    <t xml:space="preserve">  Net earnings </t>
  </si>
  <si>
    <t>(reasonable)</t>
  </si>
  <si>
    <t>CATERPILLAR, INC.</t>
  </si>
  <si>
    <t>Value measured by product costs</t>
  </si>
  <si>
    <t>Gross profit</t>
  </si>
  <si>
    <t>Less: Operating costs:</t>
  </si>
  <si>
    <t>Selling, general, and administrative expenses</t>
  </si>
  <si>
    <t xml:space="preserve">Research and development expenses </t>
  </si>
  <si>
    <t>Other operating expenses</t>
  </si>
  <si>
    <t>Total operating costs</t>
  </si>
  <si>
    <t>Operating profit</t>
  </si>
  <si>
    <t>Interest expense</t>
  </si>
  <si>
    <t>Other income (expense)</t>
  </si>
  <si>
    <t>Profit before taxes</t>
  </si>
  <si>
    <t>Provision for income taxes</t>
  </si>
  <si>
    <t>Equity in profit (loss) of affiliated companies ………...</t>
  </si>
  <si>
    <t>Minority interest</t>
  </si>
  <si>
    <t>WAL-MART STORES, INC.</t>
  </si>
  <si>
    <t>Less: Selling, general, and administrative expenses</t>
  </si>
  <si>
    <t>Operating income</t>
  </si>
  <si>
    <t>Less: Interest, net</t>
  </si>
  <si>
    <t>Income before income taxes</t>
  </si>
  <si>
    <t xml:space="preserve">Income (loss) from discontinued operations, net of tax </t>
  </si>
  <si>
    <t>Exhibit 2–4</t>
  </si>
  <si>
    <t>Partial Balance Sheets for a Manufacturer and a Retailer (all figures in millions of dollars)</t>
  </si>
  <si>
    <t>Partial Balance Sheet at the End of a Recent Year</t>
  </si>
  <si>
    <t>Current assets:</t>
  </si>
  <si>
    <t xml:space="preserve">  Cash and short-term investments</t>
  </si>
  <si>
    <t xml:space="preserve">  Receivables </t>
  </si>
  <si>
    <t xml:space="preserve">  Inventories </t>
  </si>
  <si>
    <t xml:space="preserve">  Other current assets </t>
  </si>
  <si>
    <t xml:space="preserve">  Total current assets </t>
  </si>
  <si>
    <t xml:space="preserve">  Cash and cash equivalents </t>
  </si>
  <si>
    <t xml:space="preserve">  Receivables (net) </t>
  </si>
  <si>
    <t xml:space="preserve">  Prepaid expenses and other current assets </t>
  </si>
  <si>
    <t xml:space="preserve">Total compensation paid </t>
  </si>
  <si>
    <t>Page 14</t>
  </si>
  <si>
    <t xml:space="preserve">Overhead (idle time) </t>
  </si>
  <si>
    <t>(40-1.5-0.5)</t>
  </si>
  <si>
    <t>(1.5+0.5)</t>
  </si>
  <si>
    <t>Exhibit 2-9</t>
  </si>
  <si>
    <t>Activity</t>
  </si>
  <si>
    <t>FC per unit</t>
  </si>
  <si>
    <t>COMET COMPUTER CORPORATION</t>
  </si>
  <si>
    <t>Schedule of Cost of Goods Manufactured</t>
  </si>
  <si>
    <t>For the Year Ended December 31, 20x2</t>
  </si>
  <si>
    <t>(in thousands)</t>
  </si>
  <si>
    <t xml:space="preserve">  Raw-material inventory, January 1</t>
  </si>
  <si>
    <t xml:space="preserve">  Add:  Purchases of raw material </t>
  </si>
  <si>
    <t xml:space="preserve">  Raw material available for use </t>
  </si>
  <si>
    <t xml:space="preserve">  Deduct:  Raw-material inventory, December 31 </t>
  </si>
  <si>
    <t xml:space="preserve">  Raw material used </t>
  </si>
  <si>
    <t xml:space="preserve">Direct labour </t>
  </si>
  <si>
    <t xml:space="preserve">Manufacturing overhead: </t>
  </si>
  <si>
    <t xml:space="preserve">  Indirect material </t>
  </si>
  <si>
    <t xml:space="preserve">  Indirect labour </t>
  </si>
  <si>
    <t xml:space="preserve">  Depreciation on factory </t>
  </si>
  <si>
    <t xml:space="preserve">  Depreciation on equipment </t>
  </si>
  <si>
    <t xml:space="preserve">  Utilities </t>
  </si>
  <si>
    <t xml:space="preserve">  Insurance </t>
  </si>
  <si>
    <t xml:space="preserve">  Total manufacturing overhead </t>
  </si>
  <si>
    <t xml:space="preserve">Total manufacturing costs </t>
  </si>
  <si>
    <t xml:space="preserve">Add:  Work-in-process inventory, January 1 </t>
  </si>
  <si>
    <t xml:space="preserve">Subtotal </t>
  </si>
  <si>
    <t xml:space="preserve">Deduct:  Work-in-process inventory, December 31 </t>
  </si>
  <si>
    <t xml:space="preserve">Cost of goods manufactured* </t>
  </si>
  <si>
    <t>*Formula used to compute cost of goods manufactured: Beg. WIP inventory + Total manufacturing costs   End. WIP inventory  =  Cost of goods manufactured</t>
  </si>
  <si>
    <t>Exhibit 2–7</t>
  </si>
  <si>
    <t>Schedule of Cost of Goods Sold</t>
  </si>
  <si>
    <t>Add: Cost of goods manufactured*</t>
  </si>
  <si>
    <t>Cost of goods sold**</t>
  </si>
  <si>
    <t>*From the Schedule of Cost of Goods Manufactured.</t>
  </si>
  <si>
    <t>**Formula used to compute cost of goods sold: Beg. FG inventory + Cost of goods manufactured   End. FG inventory = Cost of goods sold</t>
  </si>
  <si>
    <t xml:space="preserve"> </t>
  </si>
  <si>
    <t>Income Statement</t>
  </si>
  <si>
    <t>Less: Cost of goods sold*</t>
  </si>
  <si>
    <t xml:space="preserve">Gross margin </t>
  </si>
  <si>
    <t xml:space="preserve">Selling and administrative expenses </t>
  </si>
  <si>
    <t xml:space="preserve">Income before taxes </t>
  </si>
  <si>
    <t xml:space="preserve">Net Income </t>
  </si>
  <si>
    <t>*From the Schedule of Cost of Goods Sold.</t>
  </si>
  <si>
    <t>Atelier Alexandre for the year 20x2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</si>
</sst>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&quot;$&quot;#,##0.000_);[Red]\(&quot;$&quot;#,##0.000\)"/>
    <numFmt numFmtId="166" formatCode="#,##0.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u/>
      <sz val="11"/>
      <color theme="1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191">
    <xf numFmtId="0" fontId="0" fillId="0" borderId="0" xfId="0"/>
    <xf numFmtId="0" fontId="1" fillId="0" borderId="0" xfId="0" applyFont="1"/>
    <xf numFmtId="6" fontId="0" fillId="0" borderId="0" xfId="0" applyNumberFormat="1"/>
    <xf numFmtId="3" fontId="0" fillId="0" borderId="0" xfId="0" applyNumberFormat="1"/>
    <xf numFmtId="4" fontId="0" fillId="0" borderId="0" xfId="0" applyNumberFormat="1"/>
    <xf numFmtId="0" fontId="0" fillId="0" borderId="2" xfId="0" applyBorder="1"/>
    <xf numFmtId="0" fontId="0" fillId="0" borderId="3" xfId="0" applyBorder="1"/>
    <xf numFmtId="0" fontId="1" fillId="0" borderId="3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0" fillId="0" borderId="5" xfId="0" applyBorder="1"/>
    <xf numFmtId="0" fontId="0" fillId="0" borderId="0" xfId="0" applyBorder="1"/>
    <xf numFmtId="4" fontId="1" fillId="0" borderId="0" xfId="0" applyNumberFormat="1" applyFont="1" applyBorder="1"/>
    <xf numFmtId="4" fontId="0" fillId="0" borderId="0" xfId="0" applyNumberFormat="1" applyBorder="1"/>
    <xf numFmtId="4" fontId="0" fillId="0" borderId="6" xfId="0" applyNumberFormat="1" applyBorder="1"/>
    <xf numFmtId="4" fontId="1" fillId="0" borderId="6" xfId="0" applyNumberFormat="1" applyFont="1" applyBorder="1"/>
    <xf numFmtId="0" fontId="0" fillId="0" borderId="7" xfId="0" applyBorder="1"/>
    <xf numFmtId="0" fontId="0" fillId="0" borderId="8" xfId="0" applyBorder="1"/>
    <xf numFmtId="4" fontId="0" fillId="0" borderId="8" xfId="0" applyNumberFormat="1" applyBorder="1"/>
    <xf numFmtId="4" fontId="1" fillId="0" borderId="8" xfId="0" applyNumberFormat="1" applyFont="1" applyBorder="1"/>
    <xf numFmtId="4" fontId="0" fillId="0" borderId="9" xfId="0" applyNumberFormat="1" applyBorder="1"/>
    <xf numFmtId="0" fontId="0" fillId="0" borderId="4" xfId="0" applyBorder="1"/>
    <xf numFmtId="0" fontId="0" fillId="0" borderId="6" xfId="0" applyBorder="1"/>
    <xf numFmtId="0" fontId="0" fillId="0" borderId="9" xfId="0" applyBorder="1"/>
    <xf numFmtId="4" fontId="0" fillId="2" borderId="0" xfId="0" applyNumberFormat="1" applyFill="1"/>
    <xf numFmtId="0" fontId="1" fillId="0" borderId="0" xfId="0" applyFont="1" applyAlignment="1">
      <alignment horizontal="left"/>
    </xf>
    <xf numFmtId="4" fontId="1" fillId="0" borderId="1" xfId="0" applyNumberFormat="1" applyFont="1" applyBorder="1"/>
    <xf numFmtId="4" fontId="0" fillId="0" borderId="4" xfId="0" applyNumberFormat="1" applyBorder="1"/>
    <xf numFmtId="4" fontId="1" fillId="0" borderId="4" xfId="0" applyNumberFormat="1" applyFont="1" applyBorder="1"/>
    <xf numFmtId="4" fontId="1" fillId="0" borderId="9" xfId="0" applyNumberFormat="1" applyFont="1" applyBorder="1"/>
    <xf numFmtId="0" fontId="2" fillId="0" borderId="0" xfId="0" applyFont="1"/>
    <xf numFmtId="4" fontId="0" fillId="0" borderId="2" xfId="0" applyNumberFormat="1" applyBorder="1"/>
    <xf numFmtId="4" fontId="0" fillId="0" borderId="3" xfId="0" applyNumberFormat="1" applyBorder="1"/>
    <xf numFmtId="4" fontId="0" fillId="0" borderId="5" xfId="0" applyNumberFormat="1" applyBorder="1"/>
    <xf numFmtId="4" fontId="0" fillId="0" borderId="7" xfId="0" applyNumberFormat="1" applyBorder="1"/>
    <xf numFmtId="6" fontId="0" fillId="0" borderId="3" xfId="0" applyNumberFormat="1" applyBorder="1"/>
    <xf numFmtId="6" fontId="0" fillId="0" borderId="8" xfId="0" applyNumberFormat="1" applyBorder="1"/>
    <xf numFmtId="0" fontId="0" fillId="2" borderId="0" xfId="0" applyFill="1"/>
    <xf numFmtId="0" fontId="0" fillId="0" borderId="0" xfId="0" applyFont="1" applyAlignment="1">
      <alignment horizontal="left"/>
    </xf>
    <xf numFmtId="0" fontId="0" fillId="0" borderId="2" xfId="0" applyFont="1" applyBorder="1" applyAlignment="1">
      <alignment horizontal="left"/>
    </xf>
    <xf numFmtId="6" fontId="0" fillId="0" borderId="4" xfId="0" applyNumberFormat="1" applyBorder="1"/>
    <xf numFmtId="0" fontId="0" fillId="0" borderId="5" xfId="0" applyFont="1" applyBorder="1" applyAlignment="1">
      <alignment horizontal="left"/>
    </xf>
    <xf numFmtId="6" fontId="0" fillId="0" borderId="6" xfId="0" applyNumberFormat="1" applyBorder="1"/>
    <xf numFmtId="0" fontId="0" fillId="0" borderId="7" xfId="0" applyFont="1" applyBorder="1" applyAlignment="1">
      <alignment horizontal="left"/>
    </xf>
    <xf numFmtId="6" fontId="0" fillId="0" borderId="9" xfId="0" applyNumberFormat="1" applyBorder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4" fontId="0" fillId="2" borderId="0" xfId="0" applyNumberFormat="1" applyFill="1" applyBorder="1"/>
    <xf numFmtId="9" fontId="0" fillId="2" borderId="0" xfId="0" applyNumberFormat="1" applyFill="1"/>
    <xf numFmtId="4" fontId="0" fillId="2" borderId="4" xfId="0" applyNumberFormat="1" applyFill="1" applyBorder="1"/>
    <xf numFmtId="4" fontId="0" fillId="2" borderId="6" xfId="0" applyNumberFormat="1" applyFill="1" applyBorder="1"/>
    <xf numFmtId="4" fontId="0" fillId="2" borderId="9" xfId="0" applyNumberFormat="1" applyFill="1" applyBorder="1"/>
    <xf numFmtId="4" fontId="0" fillId="2" borderId="8" xfId="0" applyNumberFormat="1" applyFill="1" applyBorder="1"/>
    <xf numFmtId="0" fontId="1" fillId="0" borderId="2" xfId="0" applyFont="1" applyBorder="1" applyAlignment="1">
      <alignment horizontal="left" indent="18"/>
    </xf>
    <xf numFmtId="0" fontId="1" fillId="0" borderId="5" xfId="0" applyFont="1" applyBorder="1" applyAlignment="1">
      <alignment horizontal="left" indent="18"/>
    </xf>
    <xf numFmtId="0" fontId="4" fillId="3" borderId="0" xfId="1" applyFont="1" applyFill="1" applyBorder="1"/>
    <xf numFmtId="0" fontId="3" fillId="3" borderId="0" xfId="1" applyFill="1" applyBorder="1"/>
    <xf numFmtId="0" fontId="3" fillId="0" borderId="0" xfId="1" applyBorder="1"/>
    <xf numFmtId="15" fontId="4" fillId="3" borderId="0" xfId="1" applyNumberFormat="1" applyFont="1" applyFill="1" applyBorder="1"/>
    <xf numFmtId="42" fontId="3" fillId="3" borderId="0" xfId="1" applyNumberFormat="1" applyFill="1" applyBorder="1"/>
    <xf numFmtId="42" fontId="3" fillId="3" borderId="0" xfId="2" applyNumberFormat="1" applyFill="1" applyBorder="1"/>
    <xf numFmtId="41" fontId="3" fillId="3" borderId="0" xfId="1" applyNumberFormat="1" applyFill="1" applyBorder="1"/>
    <xf numFmtId="3" fontId="3" fillId="3" borderId="0" xfId="1" applyNumberFormat="1" applyFill="1" applyBorder="1"/>
    <xf numFmtId="164" fontId="3" fillId="3" borderId="0" xfId="2" applyNumberFormat="1" applyFill="1" applyBorder="1"/>
    <xf numFmtId="0" fontId="4" fillId="4" borderId="0" xfId="1" applyFont="1" applyFill="1" applyBorder="1"/>
    <xf numFmtId="0" fontId="3" fillId="4" borderId="0" xfId="1" applyFill="1" applyBorder="1"/>
    <xf numFmtId="44" fontId="3" fillId="4" borderId="0" xfId="1" applyNumberFormat="1" applyFill="1" applyBorder="1"/>
    <xf numFmtId="42" fontId="3" fillId="4" borderId="0" xfId="1" applyNumberFormat="1" applyFont="1" applyFill="1" applyBorder="1"/>
    <xf numFmtId="2" fontId="3" fillId="4" borderId="0" xfId="1" applyNumberFormat="1" applyFill="1" applyBorder="1"/>
    <xf numFmtId="41" fontId="3" fillId="4" borderId="0" xfId="1" applyNumberFormat="1" applyFill="1" applyBorder="1"/>
    <xf numFmtId="41" fontId="3" fillId="4" borderId="0" xfId="1" applyNumberFormat="1" applyFont="1" applyFill="1" applyBorder="1"/>
    <xf numFmtId="0" fontId="3" fillId="4" borderId="0" xfId="1" applyFont="1" applyFill="1" applyBorder="1"/>
    <xf numFmtId="42" fontId="3" fillId="4" borderId="0" xfId="1" applyNumberFormat="1" applyFill="1" applyBorder="1"/>
    <xf numFmtId="0" fontId="0" fillId="0" borderId="0" xfId="0" applyAlignment="1">
      <alignment horizontal="center"/>
    </xf>
    <xf numFmtId="4" fontId="0" fillId="0" borderId="0" xfId="0" applyNumberFormat="1" applyBorder="1" applyAlignment="1">
      <alignment horizontal="right"/>
    </xf>
    <xf numFmtId="4" fontId="0" fillId="0" borderId="6" xfId="0" applyNumberFormat="1" applyBorder="1" applyAlignment="1">
      <alignment horizontal="right"/>
    </xf>
    <xf numFmtId="0" fontId="0" fillId="0" borderId="0" xfId="0" applyFont="1"/>
    <xf numFmtId="4" fontId="8" fillId="0" borderId="0" xfId="0" applyNumberFormat="1" applyFont="1" applyBorder="1" applyAlignment="1">
      <alignment horizontal="right"/>
    </xf>
    <xf numFmtId="4" fontId="8" fillId="0" borderId="8" xfId="0" applyNumberFormat="1" applyFont="1" applyBorder="1" applyAlignment="1">
      <alignment horizontal="right"/>
    </xf>
    <xf numFmtId="4" fontId="0" fillId="2" borderId="0" xfId="0" applyNumberFormat="1" applyFill="1" applyBorder="1" applyAlignment="1">
      <alignment horizontal="right"/>
    </xf>
    <xf numFmtId="0" fontId="1" fillId="2" borderId="0" xfId="0" applyNumberFormat="1" applyFont="1" applyFill="1" applyBorder="1" applyAlignment="1">
      <alignment horizontal="right"/>
    </xf>
    <xf numFmtId="0" fontId="1" fillId="0" borderId="0" xfId="0" applyNumberFormat="1" applyFont="1" applyBorder="1"/>
    <xf numFmtId="0" fontId="1" fillId="2" borderId="6" xfId="0" applyNumberFormat="1" applyFont="1" applyFill="1" applyBorder="1" applyAlignment="1">
      <alignment horizontal="right"/>
    </xf>
    <xf numFmtId="0" fontId="1" fillId="0" borderId="2" xfId="0" applyFont="1" applyBorder="1"/>
    <xf numFmtId="0" fontId="0" fillId="0" borderId="11" xfId="0" applyBorder="1"/>
    <xf numFmtId="0" fontId="0" fillId="0" borderId="12" xfId="0" applyBorder="1"/>
    <xf numFmtId="4" fontId="0" fillId="0" borderId="12" xfId="0" applyNumberFormat="1" applyBorder="1"/>
    <xf numFmtId="4" fontId="0" fillId="0" borderId="13" xfId="0" applyNumberFormat="1" applyBorder="1"/>
    <xf numFmtId="4" fontId="1" fillId="0" borderId="12" xfId="0" applyNumberFormat="1" applyFont="1" applyBorder="1"/>
    <xf numFmtId="3" fontId="1" fillId="0" borderId="12" xfId="0" applyNumberFormat="1" applyFont="1" applyBorder="1"/>
    <xf numFmtId="4" fontId="1" fillId="0" borderId="13" xfId="0" applyNumberFormat="1" applyFont="1" applyBorder="1"/>
    <xf numFmtId="0" fontId="0" fillId="0" borderId="13" xfId="0" applyBorder="1"/>
    <xf numFmtId="0" fontId="1" fillId="0" borderId="11" xfId="0" applyFont="1" applyBorder="1"/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2" fillId="0" borderId="2" xfId="0" applyFont="1" applyBorder="1"/>
    <xf numFmtId="9" fontId="1" fillId="0" borderId="11" xfId="0" applyNumberFormat="1" applyFont="1" applyBorder="1"/>
    <xf numFmtId="9" fontId="1" fillId="0" borderId="12" xfId="0" applyNumberFormat="1" applyFont="1" applyBorder="1"/>
    <xf numFmtId="17" fontId="1" fillId="0" borderId="3" xfId="0" applyNumberFormat="1" applyFont="1" applyBorder="1"/>
    <xf numFmtId="0" fontId="1" fillId="0" borderId="3" xfId="0" applyFont="1" applyBorder="1"/>
    <xf numFmtId="17" fontId="1" fillId="0" borderId="4" xfId="0" applyNumberFormat="1" applyFont="1" applyBorder="1"/>
    <xf numFmtId="9" fontId="0" fillId="0" borderId="0" xfId="0" applyNumberFormat="1" applyBorder="1"/>
    <xf numFmtId="4" fontId="1" fillId="0" borderId="0" xfId="0" applyNumberFormat="1" applyFont="1"/>
    <xf numFmtId="4" fontId="1" fillId="0" borderId="3" xfId="0" applyNumberFormat="1" applyFont="1" applyBorder="1"/>
    <xf numFmtId="4" fontId="1" fillId="0" borderId="7" xfId="0" applyNumberFormat="1" applyFont="1" applyBorder="1"/>
    <xf numFmtId="0" fontId="9" fillId="0" borderId="0" xfId="0" applyFont="1"/>
    <xf numFmtId="0" fontId="3" fillId="3" borderId="0" xfId="1" applyFont="1" applyFill="1" applyBorder="1"/>
    <xf numFmtId="49" fontId="3" fillId="3" borderId="0" xfId="1" applyNumberFormat="1" applyFill="1" applyBorder="1"/>
    <xf numFmtId="9" fontId="0" fillId="2" borderId="0" xfId="0" applyNumberFormat="1" applyFill="1" applyBorder="1"/>
    <xf numFmtId="9" fontId="0" fillId="2" borderId="8" xfId="0" applyNumberFormat="1" applyFill="1" applyBorder="1"/>
    <xf numFmtId="4" fontId="0" fillId="2" borderId="3" xfId="0" applyNumberFormat="1" applyFill="1" applyBorder="1"/>
    <xf numFmtId="9" fontId="1" fillId="0" borderId="3" xfId="0" applyNumberFormat="1" applyFont="1" applyBorder="1"/>
    <xf numFmtId="9" fontId="1" fillId="0" borderId="4" xfId="0" applyNumberFormat="1" applyFont="1" applyBorder="1"/>
    <xf numFmtId="4" fontId="1" fillId="0" borderId="8" xfId="0" applyNumberFormat="1" applyFont="1" applyFill="1" applyBorder="1"/>
    <xf numFmtId="9" fontId="1" fillId="0" borderId="0" xfId="0" applyNumberFormat="1" applyFont="1" applyBorder="1"/>
    <xf numFmtId="0" fontId="0" fillId="0" borderId="8" xfId="0" applyBorder="1" applyAlignment="1">
      <alignment horizontal="left"/>
    </xf>
    <xf numFmtId="9" fontId="1" fillId="0" borderId="6" xfId="0" applyNumberFormat="1" applyFont="1" applyBorder="1" applyAlignment="1">
      <alignment horizontal="left"/>
    </xf>
    <xf numFmtId="0" fontId="0" fillId="0" borderId="0" xfId="0" quotePrefix="1" applyBorder="1"/>
    <xf numFmtId="9" fontId="1" fillId="0" borderId="0" xfId="0" applyNumberFormat="1" applyFont="1" applyBorder="1" applyAlignment="1">
      <alignment horizontal="left"/>
    </xf>
    <xf numFmtId="6" fontId="0" fillId="0" borderId="0" xfId="0" applyNumberFormat="1" applyBorder="1"/>
    <xf numFmtId="4" fontId="1" fillId="0" borderId="12" xfId="0" applyNumberFormat="1" applyFont="1" applyFill="1" applyBorder="1"/>
    <xf numFmtId="6" fontId="0" fillId="0" borderId="12" xfId="0" applyNumberFormat="1" applyBorder="1"/>
    <xf numFmtId="0" fontId="0" fillId="0" borderId="12" xfId="0" quotePrefix="1" applyBorder="1"/>
    <xf numFmtId="6" fontId="0" fillId="0" borderId="12" xfId="0" quotePrefix="1" applyNumberFormat="1" applyBorder="1"/>
    <xf numFmtId="0" fontId="0" fillId="0" borderId="0" xfId="0" applyBorder="1" applyAlignment="1">
      <alignment horizontal="right"/>
    </xf>
    <xf numFmtId="6" fontId="0" fillId="0" borderId="11" xfId="0" applyNumberFormat="1" applyBorder="1"/>
    <xf numFmtId="3" fontId="0" fillId="0" borderId="8" xfId="0" applyNumberFormat="1" applyBorder="1"/>
    <xf numFmtId="0" fontId="0" fillId="0" borderId="8" xfId="0" quotePrefix="1" applyBorder="1"/>
    <xf numFmtId="0" fontId="0" fillId="0" borderId="1" xfId="0" applyBorder="1"/>
    <xf numFmtId="0" fontId="1" fillId="0" borderId="1" xfId="0" applyFont="1" applyBorder="1"/>
    <xf numFmtId="3" fontId="1" fillId="0" borderId="1" xfId="0" applyNumberFormat="1" applyFont="1" applyBorder="1"/>
    <xf numFmtId="6" fontId="1" fillId="0" borderId="3" xfId="0" applyNumberFormat="1" applyFont="1" applyBorder="1"/>
    <xf numFmtId="3" fontId="0" fillId="0" borderId="5" xfId="0" applyNumberFormat="1" applyBorder="1"/>
    <xf numFmtId="10" fontId="10" fillId="0" borderId="0" xfId="0" applyNumberFormat="1" applyFont="1"/>
    <xf numFmtId="41" fontId="3" fillId="3" borderId="0" xfId="1" applyNumberFormat="1" applyFont="1" applyFill="1" applyBorder="1"/>
    <xf numFmtId="0" fontId="2" fillId="0" borderId="0" xfId="0" applyFont="1" applyFill="1" applyBorder="1" applyAlignment="1">
      <alignment horizontal="left" indent="1"/>
    </xf>
    <xf numFmtId="0" fontId="0" fillId="2" borderId="0" xfId="0" applyFill="1" applyBorder="1"/>
    <xf numFmtId="0" fontId="0" fillId="2" borderId="6" xfId="0" applyFill="1" applyBorder="1"/>
    <xf numFmtId="0" fontId="0" fillId="2" borderId="8" xfId="0" applyFill="1" applyBorder="1"/>
    <xf numFmtId="0" fontId="0" fillId="2" borderId="9" xfId="0" applyFill="1" applyBorder="1"/>
    <xf numFmtId="0" fontId="1" fillId="0" borderId="4" xfId="0" applyFont="1" applyBorder="1"/>
    <xf numFmtId="0" fontId="1" fillId="0" borderId="0" xfId="0" applyFont="1" applyBorder="1"/>
    <xf numFmtId="0" fontId="1" fillId="0" borderId="6" xfId="0" applyFont="1" applyBorder="1"/>
    <xf numFmtId="0" fontId="1" fillId="0" borderId="2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4" fontId="0" fillId="2" borderId="7" xfId="0" applyNumberFormat="1" applyFill="1" applyBorder="1"/>
    <xf numFmtId="0" fontId="1" fillId="0" borderId="4" xfId="0" applyFont="1" applyBorder="1" applyAlignment="1">
      <alignment horizontal="left" wrapText="1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4" fontId="0" fillId="0" borderId="9" xfId="0" applyNumberFormat="1" applyBorder="1" applyAlignment="1">
      <alignment horizontal="right"/>
    </xf>
    <xf numFmtId="0" fontId="0" fillId="0" borderId="2" xfId="0" applyBorder="1" applyAlignment="1">
      <alignment horizontal="left" wrapText="1"/>
    </xf>
    <xf numFmtId="4" fontId="1" fillId="0" borderId="5" xfId="0" applyNumberFormat="1" applyFont="1" applyBorder="1" applyAlignment="1">
      <alignment horizontal="left"/>
    </xf>
    <xf numFmtId="0" fontId="0" fillId="0" borderId="2" xfId="0" applyBorder="1" applyAlignment="1">
      <alignment horizontal="right" wrapText="1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4" fontId="1" fillId="0" borderId="5" xfId="0" applyNumberFormat="1" applyFont="1" applyBorder="1" applyAlignment="1">
      <alignment horizontal="right"/>
    </xf>
    <xf numFmtId="0" fontId="0" fillId="0" borderId="6" xfId="0" applyBorder="1" applyAlignment="1">
      <alignment horizontal="right"/>
    </xf>
    <xf numFmtId="4" fontId="0" fillId="0" borderId="11" xfId="0" applyNumberFormat="1" applyBorder="1"/>
    <xf numFmtId="0" fontId="0" fillId="0" borderId="12" xfId="0" quotePrefix="1" applyBorder="1" applyAlignment="1">
      <alignment horizontal="center"/>
    </xf>
    <xf numFmtId="0" fontId="0" fillId="0" borderId="3" xfId="0" quotePrefix="1" applyBorder="1" applyAlignment="1">
      <alignment horizontal="center"/>
    </xf>
    <xf numFmtId="166" fontId="0" fillId="0" borderId="11" xfId="0" applyNumberFormat="1" applyBorder="1"/>
    <xf numFmtId="166" fontId="0" fillId="0" borderId="2" xfId="0" applyNumberFormat="1" applyBorder="1"/>
    <xf numFmtId="166" fontId="0" fillId="0" borderId="0" xfId="0" applyNumberFormat="1" applyBorder="1"/>
    <xf numFmtId="165" fontId="1" fillId="0" borderId="12" xfId="0" applyNumberFormat="1" applyFont="1" applyBorder="1"/>
    <xf numFmtId="0" fontId="1" fillId="0" borderId="0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3" fontId="0" fillId="2" borderId="0" xfId="0" applyNumberFormat="1" applyFill="1" applyBorder="1"/>
    <xf numFmtId="3" fontId="0" fillId="2" borderId="6" xfId="0" applyNumberFormat="1" applyFill="1" applyBorder="1"/>
    <xf numFmtId="3" fontId="0" fillId="0" borderId="0" xfId="0" applyNumberFormat="1" applyBorder="1" applyAlignment="1">
      <alignment horizontal="left"/>
    </xf>
    <xf numFmtId="3" fontId="0" fillId="0" borderId="7" xfId="0" applyNumberFormat="1" applyBorder="1"/>
    <xf numFmtId="10" fontId="0" fillId="0" borderId="0" xfId="0" applyNumberFormat="1"/>
    <xf numFmtId="0" fontId="8" fillId="0" borderId="0" xfId="0" applyFont="1"/>
    <xf numFmtId="10" fontId="8" fillId="0" borderId="0" xfId="0" applyNumberFormat="1" applyFont="1"/>
    <xf numFmtId="0" fontId="9" fillId="0" borderId="0" xfId="0" applyFont="1" applyFill="1" applyBorder="1"/>
    <xf numFmtId="0" fontId="0" fillId="0" borderId="0" xfId="0" applyFill="1"/>
    <xf numFmtId="0" fontId="0" fillId="0" borderId="11" xfId="0" applyFont="1" applyFill="1" applyBorder="1"/>
    <xf numFmtId="8" fontId="0" fillId="0" borderId="13" xfId="0" applyNumberFormat="1" applyBorder="1"/>
    <xf numFmtId="0" fontId="0" fillId="0" borderId="5" xfId="0" applyNumberFormat="1" applyBorder="1"/>
    <xf numFmtId="0" fontId="0" fillId="0" borderId="0" xfId="0" applyNumberFormat="1" applyBorder="1"/>
    <xf numFmtId="0" fontId="0" fillId="0" borderId="6" xfId="0" applyNumberFormat="1" applyBorder="1"/>
    <xf numFmtId="0" fontId="0" fillId="0" borderId="7" xfId="0" applyNumberFormat="1" applyBorder="1"/>
    <xf numFmtId="0" fontId="0" fillId="0" borderId="8" xfId="0" applyNumberFormat="1" applyBorder="1"/>
    <xf numFmtId="0" fontId="0" fillId="0" borderId="9" xfId="0" applyNumberFormat="1" applyBorder="1"/>
    <xf numFmtId="0" fontId="1" fillId="0" borderId="5" xfId="0" applyFont="1" applyBorder="1"/>
    <xf numFmtId="10" fontId="0" fillId="0" borderId="11" xfId="0" applyNumberFormat="1" applyBorder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0" borderId="10" xfId="5" applyBorder="1" applyAlignment="1">
      <alignment horizontal="center"/>
    </xf>
    <xf numFmtId="0" fontId="5" fillId="0" borderId="0" xfId="5" applyFill="1" applyBorder="1" applyAlignment="1">
      <alignment horizontal="center"/>
    </xf>
    <xf numFmtId="0" fontId="5" fillId="0" borderId="0" xfId="5" applyAlignment="1">
      <alignment horizontal="center"/>
    </xf>
  </cellXfs>
  <cellStyles count="6">
    <cellStyle name="Comma 2" xfId="3"/>
    <cellStyle name="Currency 2" xfId="2"/>
    <cellStyle name="Hyperlink" xfId="5" builtinId="8"/>
    <cellStyle name="Normal" xfId="0" builtinId="0"/>
    <cellStyle name="Normal 2" xfId="1"/>
    <cellStyle name="Percent 2" xfId="4"/>
  </cellStyles>
  <dxfs count="30">
    <dxf>
      <font>
        <b/>
        <i val="0"/>
      </font>
      <fill>
        <patternFill>
          <bgColor rgb="FF00B050"/>
        </patternFill>
      </fill>
    </dxf>
    <dxf>
      <font>
        <b/>
        <i/>
      </font>
    </dxf>
    <dxf>
      <font>
        <b/>
        <i val="0"/>
      </font>
      <fill>
        <patternFill>
          <bgColor rgb="FF00B050"/>
        </patternFill>
      </fill>
    </dxf>
    <dxf>
      <font>
        <b/>
        <i/>
        <color rgb="FFFF0000"/>
      </font>
    </dxf>
    <dxf>
      <font>
        <b/>
        <i val="0"/>
      </font>
      <fill>
        <patternFill>
          <bgColor rgb="FF00B050"/>
        </patternFill>
      </fill>
    </dxf>
    <dxf>
      <font>
        <b/>
        <i/>
        <color rgb="FFFF0000"/>
      </font>
    </dxf>
    <dxf>
      <font>
        <b/>
        <i val="0"/>
      </font>
      <fill>
        <patternFill>
          <bgColor rgb="FF00B050"/>
        </patternFill>
      </fill>
    </dxf>
    <dxf>
      <font>
        <b/>
        <i/>
        <color rgb="FFFF0000"/>
      </font>
    </dxf>
    <dxf>
      <font>
        <b/>
        <i val="0"/>
      </font>
      <fill>
        <patternFill>
          <bgColor rgb="FF00B050"/>
        </patternFill>
      </fill>
    </dxf>
    <dxf>
      <font>
        <b/>
        <i/>
        <color rgb="FFFF0000"/>
      </font>
    </dxf>
    <dxf>
      <font>
        <b/>
        <i val="0"/>
      </font>
      <fill>
        <patternFill>
          <bgColor rgb="FF00B050"/>
        </patternFill>
      </fill>
    </dxf>
    <dxf>
      <font>
        <b/>
        <i/>
        <color rgb="FFFF0000"/>
      </font>
    </dxf>
    <dxf>
      <font>
        <b/>
        <i val="0"/>
      </font>
      <fill>
        <patternFill>
          <bgColor rgb="FF00B050"/>
        </patternFill>
      </fill>
    </dxf>
    <dxf>
      <font>
        <b/>
        <i/>
        <color rgb="FFFF0000"/>
      </font>
    </dxf>
    <dxf>
      <font>
        <b/>
        <i val="0"/>
      </font>
      <fill>
        <patternFill>
          <bgColor rgb="FF00B050"/>
        </patternFill>
      </fill>
    </dxf>
    <dxf>
      <font>
        <b/>
        <i/>
        <color rgb="FFFF0000"/>
      </font>
    </dxf>
    <dxf>
      <font>
        <b/>
        <i val="0"/>
      </font>
      <fill>
        <patternFill>
          <bgColor rgb="FF00B050"/>
        </patternFill>
      </fill>
    </dxf>
    <dxf>
      <font>
        <b/>
        <i/>
        <color rgb="FFFF0000"/>
      </font>
    </dxf>
    <dxf>
      <font>
        <b/>
        <i val="0"/>
      </font>
      <fill>
        <patternFill>
          <bgColor rgb="FF00B050"/>
        </patternFill>
      </fill>
    </dxf>
    <dxf>
      <font>
        <b/>
        <i/>
        <color rgb="FFFF0000"/>
      </font>
    </dxf>
    <dxf>
      <font>
        <b/>
        <i val="0"/>
      </font>
      <fill>
        <patternFill>
          <bgColor rgb="FF00B050"/>
        </patternFill>
      </fill>
    </dxf>
    <dxf>
      <font>
        <b/>
        <i/>
        <color rgb="FFFF0000"/>
      </font>
    </dxf>
    <dxf>
      <font>
        <b/>
        <i val="0"/>
      </font>
      <fill>
        <patternFill>
          <bgColor rgb="FF00B050"/>
        </patternFill>
      </fill>
    </dxf>
    <dxf>
      <font>
        <b/>
        <i/>
        <color rgb="FFFF0000"/>
      </font>
    </dxf>
    <dxf>
      <font>
        <b/>
        <i val="0"/>
      </font>
      <fill>
        <patternFill>
          <bgColor rgb="FF00B050"/>
        </patternFill>
      </fill>
    </dxf>
    <dxf>
      <font>
        <b/>
        <i/>
        <color rgb="FFFF0000"/>
      </font>
    </dxf>
    <dxf>
      <font>
        <b/>
        <i val="0"/>
      </font>
      <fill>
        <patternFill>
          <bgColor rgb="FF00B050"/>
        </patternFill>
      </fill>
    </dxf>
    <dxf>
      <font>
        <b/>
        <i/>
        <color rgb="FFFF0000"/>
      </font>
    </dxf>
    <dxf>
      <font>
        <b/>
        <i val="0"/>
      </font>
      <fill>
        <patternFill>
          <bgColor rgb="FF00B050"/>
        </patternFill>
      </fill>
    </dxf>
    <dxf>
      <font>
        <b/>
        <i/>
        <color rgb="FFFF000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'Problems &amp; Cases'!$D$544:$D$547</c:f>
              <c:numCache>
                <c:formatCode>#,##0.00</c:formatCode>
                <c:ptCount val="4"/>
                <c:pt idx="0" formatCode="General">
                  <c:v>0</c:v>
                </c:pt>
                <c:pt idx="1">
                  <c:v>10000</c:v>
                </c:pt>
                <c:pt idx="2">
                  <c:v>20000</c:v>
                </c:pt>
                <c:pt idx="3">
                  <c:v>30000</c:v>
                </c:pt>
              </c:numCache>
            </c:numRef>
          </c:xVal>
          <c:yVal>
            <c:numRef>
              <c:f>'Problems &amp; Cases'!$I$544:$I$547</c:f>
              <c:numCache>
                <c:formatCode>#,##0.00</c:formatCode>
                <c:ptCount val="4"/>
                <c:pt idx="0">
                  <c:v>0</c:v>
                </c:pt>
                <c:pt idx="1">
                  <c:v>400000</c:v>
                </c:pt>
                <c:pt idx="2">
                  <c:v>800000</c:v>
                </c:pt>
                <c:pt idx="3">
                  <c:v>1200000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016896"/>
        <c:axId val="142018432"/>
      </c:scatterChart>
      <c:valAx>
        <c:axId val="142016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2018432"/>
        <c:crosses val="autoZero"/>
        <c:crossBetween val="midCat"/>
      </c:valAx>
      <c:valAx>
        <c:axId val="142018432"/>
        <c:scaling>
          <c:orientation val="minMax"/>
        </c:scaling>
        <c:delete val="0"/>
        <c:axPos val="l"/>
        <c:majorGridlines/>
        <c:numFmt formatCode="#,##0.00" sourceLinked="1"/>
        <c:majorTickMark val="out"/>
        <c:minorTickMark val="none"/>
        <c:tickLblPos val="nextTo"/>
        <c:crossAx val="14201689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'Problems &amp; Cases'!$B$598:$B$601</c:f>
              <c:numCache>
                <c:formatCode>General</c:formatCode>
                <c:ptCount val="4"/>
                <c:pt idx="0">
                  <c:v>10000</c:v>
                </c:pt>
                <c:pt idx="1">
                  <c:v>20000</c:v>
                </c:pt>
                <c:pt idx="2">
                  <c:v>30000</c:v>
                </c:pt>
                <c:pt idx="3">
                  <c:v>40000</c:v>
                </c:pt>
              </c:numCache>
            </c:numRef>
          </c:xVal>
          <c:yVal>
            <c:numRef>
              <c:f>'Problems &amp; Cases'!$D$598:$D$601</c:f>
              <c:numCache>
                <c:formatCode>General</c:formatCode>
                <c:ptCount val="4"/>
                <c:pt idx="0">
                  <c:v>100000</c:v>
                </c:pt>
                <c:pt idx="1">
                  <c:v>100000</c:v>
                </c:pt>
                <c:pt idx="2">
                  <c:v>100000</c:v>
                </c:pt>
                <c:pt idx="3">
                  <c:v>100000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046720"/>
        <c:axId val="142048256"/>
      </c:scatterChart>
      <c:valAx>
        <c:axId val="142046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2048256"/>
        <c:crosses val="autoZero"/>
        <c:crossBetween val="midCat"/>
      </c:valAx>
      <c:valAx>
        <c:axId val="1420482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204672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val>
            <c:numRef>
              <c:f>'Problems &amp; Cases'!$D$624:$D$629</c:f>
              <c:numCache>
                <c:formatCode>#,##0.00</c:formatCode>
                <c:ptCount val="6"/>
                <c:pt idx="0">
                  <c:v>100000</c:v>
                </c:pt>
                <c:pt idx="1">
                  <c:v>10000</c:v>
                </c:pt>
                <c:pt idx="2">
                  <c:v>10</c:v>
                </c:pt>
                <c:pt idx="3">
                  <c:v>5</c:v>
                </c:pt>
                <c:pt idx="4">
                  <c:v>3.3333333333333335</c:v>
                </c:pt>
                <c:pt idx="5">
                  <c:v>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068352"/>
        <c:axId val="142078336"/>
      </c:lineChart>
      <c:catAx>
        <c:axId val="142068352"/>
        <c:scaling>
          <c:orientation val="minMax"/>
        </c:scaling>
        <c:delete val="0"/>
        <c:axPos val="b"/>
        <c:numFmt formatCode="#,##0" sourceLinked="0"/>
        <c:majorTickMark val="out"/>
        <c:minorTickMark val="none"/>
        <c:tickLblPos val="nextTo"/>
        <c:crossAx val="142078336"/>
        <c:crosses val="autoZero"/>
        <c:auto val="1"/>
        <c:lblAlgn val="ctr"/>
        <c:lblOffset val="100"/>
        <c:noMultiLvlLbl val="0"/>
      </c:catAx>
      <c:valAx>
        <c:axId val="142078336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1420683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</xdr:colOff>
      <xdr:row>551</xdr:row>
      <xdr:rowOff>109537</xdr:rowOff>
    </xdr:from>
    <xdr:to>
      <xdr:col>9</xdr:col>
      <xdr:colOff>123825</xdr:colOff>
      <xdr:row>565</xdr:row>
      <xdr:rowOff>185737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133350</xdr:colOff>
      <xdr:row>598</xdr:row>
      <xdr:rowOff>80962</xdr:rowOff>
    </xdr:from>
    <xdr:to>
      <xdr:col>11</xdr:col>
      <xdr:colOff>838200</xdr:colOff>
      <xdr:row>612</xdr:row>
      <xdr:rowOff>157162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95250</xdr:colOff>
      <xdr:row>636</xdr:row>
      <xdr:rowOff>100012</xdr:rowOff>
    </xdr:from>
    <xdr:to>
      <xdr:col>8</xdr:col>
      <xdr:colOff>361950</xdr:colOff>
      <xdr:row>650</xdr:row>
      <xdr:rowOff>176212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317"/>
  <sheetViews>
    <sheetView showGridLines="0" workbookViewId="0">
      <selection activeCell="H14" sqref="H14"/>
    </sheetView>
  </sheetViews>
  <sheetFormatPr defaultRowHeight="15" x14ac:dyDescent="0.25"/>
  <cols>
    <col min="1" max="1" width="9.140625" style="24"/>
    <col min="3" max="3" width="10.140625" bestFit="1" customWidth="1"/>
    <col min="4" max="4" width="11.7109375" bestFit="1" customWidth="1"/>
    <col min="5" max="6" width="10.140625" bestFit="1" customWidth="1"/>
    <col min="8" max="8" width="10.28515625" bestFit="1" customWidth="1"/>
    <col min="9" max="9" width="11.7109375" bestFit="1" customWidth="1"/>
    <col min="10" max="11" width="10.140625" bestFit="1" customWidth="1"/>
  </cols>
  <sheetData>
    <row r="2" spans="1:22" x14ac:dyDescent="0.25">
      <c r="A2" s="24" t="s">
        <v>0</v>
      </c>
    </row>
    <row r="3" spans="1:22" x14ac:dyDescent="0.25">
      <c r="A3" s="24" t="s">
        <v>1</v>
      </c>
    </row>
    <row r="6" spans="1:22" x14ac:dyDescent="0.25">
      <c r="B6" t="s">
        <v>2</v>
      </c>
      <c r="L6" s="3"/>
      <c r="M6" s="2"/>
    </row>
    <row r="7" spans="1:22" x14ac:dyDescent="0.25">
      <c r="B7" s="5"/>
      <c r="C7" s="6"/>
      <c r="D7" s="6"/>
      <c r="E7" s="6"/>
      <c r="F7" s="6"/>
      <c r="G7" s="6"/>
      <c r="H7" s="6"/>
      <c r="I7" s="7" t="s">
        <v>7</v>
      </c>
      <c r="J7" s="7" t="s">
        <v>8</v>
      </c>
      <c r="K7" s="8" t="s">
        <v>9</v>
      </c>
      <c r="Q7" s="3"/>
      <c r="R7" s="3"/>
      <c r="S7" s="3"/>
      <c r="T7" s="3"/>
      <c r="V7" s="3"/>
    </row>
    <row r="8" spans="1:22" x14ac:dyDescent="0.25">
      <c r="B8" s="9" t="s">
        <v>3</v>
      </c>
      <c r="C8" s="10"/>
      <c r="D8" s="10"/>
      <c r="E8" s="10"/>
      <c r="F8" s="10"/>
      <c r="G8" s="10"/>
      <c r="H8" s="10"/>
      <c r="I8" s="11">
        <f>+I11+I10-I9</f>
        <v>84000</v>
      </c>
      <c r="J8" s="12">
        <v>12000</v>
      </c>
      <c r="K8" s="13">
        <v>7000</v>
      </c>
    </row>
    <row r="9" spans="1:22" x14ac:dyDescent="0.25">
      <c r="B9" s="9" t="s">
        <v>4</v>
      </c>
      <c r="C9" s="10"/>
      <c r="D9" s="10"/>
      <c r="E9" s="10"/>
      <c r="F9" s="10"/>
      <c r="G9" s="10"/>
      <c r="H9" s="10"/>
      <c r="I9" s="12">
        <v>419000</v>
      </c>
      <c r="J9" s="12">
        <v>95000</v>
      </c>
      <c r="K9" s="14">
        <f>+K11+K10-K8</f>
        <v>318000</v>
      </c>
    </row>
    <row r="10" spans="1:22" x14ac:dyDescent="0.25">
      <c r="B10" s="9" t="s">
        <v>5</v>
      </c>
      <c r="C10" s="10"/>
      <c r="D10" s="10"/>
      <c r="E10" s="10"/>
      <c r="F10" s="10"/>
      <c r="G10" s="10"/>
      <c r="H10" s="10"/>
      <c r="I10" s="12">
        <v>98000</v>
      </c>
      <c r="J10" s="12">
        <v>8000</v>
      </c>
      <c r="K10" s="13">
        <v>21000</v>
      </c>
    </row>
    <row r="11" spans="1:22" x14ac:dyDescent="0.25">
      <c r="B11" s="15" t="s">
        <v>6</v>
      </c>
      <c r="C11" s="16"/>
      <c r="D11" s="16"/>
      <c r="E11" s="16"/>
      <c r="F11" s="16"/>
      <c r="G11" s="16"/>
      <c r="H11" s="16"/>
      <c r="I11" s="17">
        <v>405000</v>
      </c>
      <c r="J11" s="18">
        <f>+J8+J9-J10</f>
        <v>99000</v>
      </c>
      <c r="K11" s="19">
        <v>304000</v>
      </c>
    </row>
    <row r="13" spans="1:22" x14ac:dyDescent="0.25">
      <c r="I13" s="3"/>
    </row>
    <row r="14" spans="1:22" x14ac:dyDescent="0.25">
      <c r="B14" s="5" t="s">
        <v>10</v>
      </c>
      <c r="C14" s="6"/>
      <c r="D14" s="6"/>
      <c r="E14" s="6"/>
      <c r="F14" s="20"/>
      <c r="I14" s="3"/>
    </row>
    <row r="15" spans="1:22" x14ac:dyDescent="0.25">
      <c r="B15" s="9"/>
      <c r="C15" s="10"/>
      <c r="D15" s="10"/>
      <c r="E15" s="10"/>
      <c r="F15" s="21"/>
      <c r="I15" s="3"/>
    </row>
    <row r="16" spans="1:22" x14ac:dyDescent="0.25">
      <c r="B16" s="9" t="s">
        <v>11</v>
      </c>
      <c r="C16" s="10" t="s">
        <v>16</v>
      </c>
      <c r="D16" s="10"/>
      <c r="E16" s="10"/>
      <c r="F16" s="21"/>
    </row>
    <row r="17" spans="1:7" x14ac:dyDescent="0.25">
      <c r="B17" s="9" t="s">
        <v>13</v>
      </c>
      <c r="C17" s="10" t="s">
        <v>14</v>
      </c>
      <c r="D17" s="10"/>
      <c r="E17" s="10"/>
      <c r="F17" s="21"/>
    </row>
    <row r="18" spans="1:7" x14ac:dyDescent="0.25">
      <c r="B18" s="15" t="s">
        <v>15</v>
      </c>
      <c r="C18" s="16" t="s">
        <v>17</v>
      </c>
      <c r="D18" s="16"/>
      <c r="E18" s="16"/>
      <c r="F18" s="22"/>
    </row>
    <row r="23" spans="1:7" x14ac:dyDescent="0.25">
      <c r="A23" s="24" t="s">
        <v>18</v>
      </c>
    </row>
    <row r="24" spans="1:7" x14ac:dyDescent="0.25">
      <c r="A24" s="24" t="s">
        <v>19</v>
      </c>
    </row>
    <row r="26" spans="1:7" x14ac:dyDescent="0.25">
      <c r="B26" t="s">
        <v>20</v>
      </c>
    </row>
    <row r="27" spans="1:7" x14ac:dyDescent="0.25">
      <c r="E27" s="23">
        <v>40</v>
      </c>
      <c r="G27" s="23">
        <v>4</v>
      </c>
    </row>
    <row r="28" spans="1:7" x14ac:dyDescent="0.25">
      <c r="B28" t="s">
        <v>21</v>
      </c>
    </row>
    <row r="29" spans="1:7" x14ac:dyDescent="0.25">
      <c r="D29" s="23">
        <v>18</v>
      </c>
    </row>
    <row r="31" spans="1:7" x14ac:dyDescent="0.25">
      <c r="A31" s="24">
        <v>1</v>
      </c>
      <c r="B31" t="s">
        <v>22</v>
      </c>
    </row>
    <row r="33" spans="1:6" x14ac:dyDescent="0.25">
      <c r="B33" s="25">
        <f>+D29*E27</f>
        <v>720</v>
      </c>
    </row>
    <row r="36" spans="1:6" x14ac:dyDescent="0.25">
      <c r="A36" s="24">
        <v>2</v>
      </c>
      <c r="B36" t="s">
        <v>23</v>
      </c>
    </row>
    <row r="38" spans="1:6" x14ac:dyDescent="0.25">
      <c r="B38" s="5" t="s">
        <v>24</v>
      </c>
      <c r="C38" s="6"/>
      <c r="D38" s="6"/>
      <c r="E38" s="27">
        <f>+D29*(E27-G27)</f>
        <v>648</v>
      </c>
    </row>
    <row r="39" spans="1:6" x14ac:dyDescent="0.25">
      <c r="B39" s="9" t="s">
        <v>25</v>
      </c>
      <c r="C39" s="10"/>
      <c r="D39" s="10"/>
      <c r="E39" s="14">
        <f>+D29*G27</f>
        <v>72</v>
      </c>
    </row>
    <row r="40" spans="1:6" x14ac:dyDescent="0.25">
      <c r="B40" s="15"/>
      <c r="C40" s="16"/>
      <c r="D40" s="16"/>
      <c r="E40" s="28">
        <f>SUM(E38:E39)</f>
        <v>720</v>
      </c>
    </row>
    <row r="43" spans="1:6" x14ac:dyDescent="0.25">
      <c r="B43" s="29" t="s">
        <v>29</v>
      </c>
    </row>
    <row r="45" spans="1:6" x14ac:dyDescent="0.25">
      <c r="B45" s="30" t="s">
        <v>26</v>
      </c>
      <c r="C45" s="31"/>
      <c r="D45" s="31"/>
      <c r="E45" s="31"/>
      <c r="F45" s="26">
        <f>+E27</f>
        <v>40</v>
      </c>
    </row>
    <row r="46" spans="1:6" x14ac:dyDescent="0.25">
      <c r="B46" s="32" t="s">
        <v>27</v>
      </c>
      <c r="C46" s="12"/>
      <c r="D46" s="12"/>
      <c r="E46" s="12"/>
      <c r="F46" s="13">
        <f>+D29</f>
        <v>18</v>
      </c>
    </row>
    <row r="47" spans="1:6" x14ac:dyDescent="0.25">
      <c r="B47" s="33" t="s">
        <v>28</v>
      </c>
      <c r="C47" s="17"/>
      <c r="D47" s="17"/>
      <c r="E47" s="17"/>
      <c r="F47" s="19">
        <f>+F45*F46</f>
        <v>720</v>
      </c>
    </row>
    <row r="50" spans="1:9" x14ac:dyDescent="0.25">
      <c r="B50" s="1" t="s">
        <v>30</v>
      </c>
    </row>
    <row r="52" spans="1:9" x14ac:dyDescent="0.25">
      <c r="B52" s="5" t="s">
        <v>31</v>
      </c>
      <c r="C52" s="6"/>
      <c r="D52" s="6"/>
      <c r="E52" s="34">
        <f>+E27-G27</f>
        <v>36</v>
      </c>
      <c r="F52" s="31">
        <f>+D29</f>
        <v>18</v>
      </c>
      <c r="G52" s="6"/>
      <c r="H52" s="26">
        <f>+E52*F52</f>
        <v>648</v>
      </c>
    </row>
    <row r="53" spans="1:9" x14ac:dyDescent="0.25">
      <c r="B53" s="9" t="s">
        <v>32</v>
      </c>
      <c r="C53" s="10"/>
      <c r="D53" s="10"/>
      <c r="E53" s="12">
        <f>+G27</f>
        <v>4</v>
      </c>
      <c r="F53" s="12">
        <f>+D29</f>
        <v>18</v>
      </c>
      <c r="G53" s="10"/>
      <c r="H53" s="13">
        <f>+E53*F53</f>
        <v>72</v>
      </c>
    </row>
    <row r="54" spans="1:9" x14ac:dyDescent="0.25">
      <c r="B54" s="15" t="s">
        <v>28</v>
      </c>
      <c r="C54" s="16"/>
      <c r="D54" s="16"/>
      <c r="E54" s="35"/>
      <c r="F54" s="16"/>
      <c r="G54" s="16"/>
      <c r="H54" s="19">
        <f>SUM(H52:H53)</f>
        <v>720</v>
      </c>
    </row>
    <row r="57" spans="1:9" x14ac:dyDescent="0.25">
      <c r="A57" s="24" t="s">
        <v>33</v>
      </c>
    </row>
    <row r="58" spans="1:9" x14ac:dyDescent="0.25">
      <c r="A58" s="24" t="s">
        <v>34</v>
      </c>
    </row>
    <row r="60" spans="1:9" x14ac:dyDescent="0.25">
      <c r="B60" t="s">
        <v>35</v>
      </c>
    </row>
    <row r="61" spans="1:9" x14ac:dyDescent="0.25">
      <c r="F61" s="36">
        <v>16</v>
      </c>
      <c r="I61" s="36">
        <v>20</v>
      </c>
    </row>
    <row r="62" spans="1:9" x14ac:dyDescent="0.25">
      <c r="B62" t="s">
        <v>36</v>
      </c>
    </row>
    <row r="63" spans="1:9" x14ac:dyDescent="0.25">
      <c r="D63" s="36">
        <v>45</v>
      </c>
      <c r="I63" s="36">
        <v>40</v>
      </c>
    </row>
    <row r="65" spans="2:11" x14ac:dyDescent="0.25">
      <c r="B65" s="37" t="s">
        <v>37</v>
      </c>
    </row>
    <row r="66" spans="2:11" x14ac:dyDescent="0.25">
      <c r="B66" s="37"/>
    </row>
    <row r="67" spans="2:11" x14ac:dyDescent="0.25">
      <c r="B67" s="38" t="s">
        <v>40</v>
      </c>
      <c r="C67" s="6"/>
      <c r="D67" s="6"/>
      <c r="E67" s="6">
        <f>+I63</f>
        <v>40</v>
      </c>
      <c r="F67" s="6">
        <f>+F61</f>
        <v>16</v>
      </c>
      <c r="G67" s="6"/>
      <c r="H67" s="6"/>
      <c r="I67" s="6"/>
      <c r="J67" s="6"/>
      <c r="K67" s="39">
        <f>+E67*F67</f>
        <v>640</v>
      </c>
    </row>
    <row r="68" spans="2:11" x14ac:dyDescent="0.25">
      <c r="B68" s="40" t="s">
        <v>41</v>
      </c>
      <c r="C68" s="10"/>
      <c r="D68" s="10"/>
      <c r="E68" s="10">
        <f>+D63-I63</f>
        <v>5</v>
      </c>
      <c r="F68" s="10">
        <f>+I61</f>
        <v>20</v>
      </c>
      <c r="G68" s="10"/>
      <c r="H68" s="10"/>
      <c r="I68" s="10"/>
      <c r="J68" s="10"/>
      <c r="K68" s="41">
        <f>+E68*F68</f>
        <v>100</v>
      </c>
    </row>
    <row r="69" spans="2:11" x14ac:dyDescent="0.25">
      <c r="B69" s="42" t="s">
        <v>28</v>
      </c>
      <c r="C69" s="16"/>
      <c r="D69" s="16"/>
      <c r="E69" s="16"/>
      <c r="F69" s="16"/>
      <c r="G69" s="16"/>
      <c r="H69" s="16"/>
      <c r="I69" s="16"/>
      <c r="J69" s="16"/>
      <c r="K69" s="43">
        <f>SUM(K67:K68)</f>
        <v>740</v>
      </c>
    </row>
    <row r="70" spans="2:11" x14ac:dyDescent="0.25">
      <c r="B70" s="37"/>
    </row>
    <row r="71" spans="2:11" x14ac:dyDescent="0.25">
      <c r="B71" s="37" t="s">
        <v>38</v>
      </c>
    </row>
    <row r="72" spans="2:11" x14ac:dyDescent="0.25">
      <c r="B72" s="37"/>
    </row>
    <row r="73" spans="2:11" x14ac:dyDescent="0.25">
      <c r="B73" s="38" t="s">
        <v>42</v>
      </c>
      <c r="C73" s="6"/>
      <c r="D73" s="6"/>
      <c r="E73" s="6"/>
      <c r="F73" s="6"/>
      <c r="G73" s="6"/>
      <c r="H73" s="6"/>
      <c r="I73" s="6"/>
      <c r="J73" s="6"/>
      <c r="K73" s="26">
        <f>+D63-I63</f>
        <v>5</v>
      </c>
    </row>
    <row r="74" spans="2:11" x14ac:dyDescent="0.25">
      <c r="B74" s="40" t="s">
        <v>44</v>
      </c>
      <c r="C74" s="10"/>
      <c r="D74" s="10"/>
      <c r="E74" s="10"/>
      <c r="F74" s="10">
        <f>+I61</f>
        <v>20</v>
      </c>
      <c r="G74" s="10">
        <f>+F61</f>
        <v>16</v>
      </c>
      <c r="H74" s="10"/>
      <c r="I74" s="10"/>
      <c r="J74" s="10"/>
      <c r="K74" s="13">
        <f>+F74-G74</f>
        <v>4</v>
      </c>
    </row>
    <row r="75" spans="2:11" x14ac:dyDescent="0.25">
      <c r="B75" s="42" t="s">
        <v>43</v>
      </c>
      <c r="C75" s="16"/>
      <c r="D75" s="16"/>
      <c r="E75" s="16"/>
      <c r="F75" s="16"/>
      <c r="G75" s="16"/>
      <c r="H75" s="16"/>
      <c r="I75" s="16"/>
      <c r="J75" s="16"/>
      <c r="K75" s="19">
        <f>+K73*K74</f>
        <v>20</v>
      </c>
    </row>
    <row r="76" spans="2:11" x14ac:dyDescent="0.25">
      <c r="B76" s="37"/>
    </row>
    <row r="77" spans="2:11" x14ac:dyDescent="0.25">
      <c r="B77" s="37" t="s">
        <v>39</v>
      </c>
    </row>
    <row r="79" spans="2:11" x14ac:dyDescent="0.25">
      <c r="B79" t="s">
        <v>30</v>
      </c>
    </row>
    <row r="81" spans="1:18" x14ac:dyDescent="0.25">
      <c r="B81" s="30" t="s">
        <v>31</v>
      </c>
      <c r="C81" s="31"/>
      <c r="D81" s="31"/>
      <c r="E81" s="31"/>
      <c r="F81" s="31">
        <f>+D63</f>
        <v>45</v>
      </c>
      <c r="G81" s="31">
        <f>+F61</f>
        <v>16</v>
      </c>
      <c r="H81" s="31"/>
      <c r="I81" s="31"/>
      <c r="J81" s="31"/>
      <c r="K81" s="26">
        <f>+F81*G81</f>
        <v>720</v>
      </c>
    </row>
    <row r="82" spans="1:18" x14ac:dyDescent="0.25">
      <c r="B82" s="32" t="s">
        <v>45</v>
      </c>
      <c r="C82" s="12"/>
      <c r="D82" s="12"/>
      <c r="E82" s="12"/>
      <c r="F82" s="12">
        <f>+D63-I63</f>
        <v>5</v>
      </c>
      <c r="G82" s="12">
        <f>+I61-F61</f>
        <v>4</v>
      </c>
      <c r="H82" s="12"/>
      <c r="I82" s="12"/>
      <c r="J82" s="12"/>
      <c r="K82" s="13">
        <f>+F82*G82</f>
        <v>20</v>
      </c>
    </row>
    <row r="83" spans="1:18" x14ac:dyDescent="0.25">
      <c r="B83" s="33" t="s">
        <v>28</v>
      </c>
      <c r="C83" s="17"/>
      <c r="D83" s="17"/>
      <c r="E83" s="17"/>
      <c r="F83" s="17"/>
      <c r="G83" s="17"/>
      <c r="H83" s="17"/>
      <c r="I83" s="17"/>
      <c r="J83" s="17"/>
      <c r="K83" s="19">
        <f>SUM(K81:K82)</f>
        <v>740</v>
      </c>
    </row>
    <row r="86" spans="1:18" x14ac:dyDescent="0.25">
      <c r="A86" s="24" t="s">
        <v>46</v>
      </c>
      <c r="P86" s="29" t="s">
        <v>70</v>
      </c>
    </row>
    <row r="87" spans="1:18" x14ac:dyDescent="0.25">
      <c r="A87" s="24" t="s">
        <v>47</v>
      </c>
      <c r="P87" s="5" t="s">
        <v>62</v>
      </c>
      <c r="Q87" s="6" t="s">
        <v>64</v>
      </c>
      <c r="R87" s="20" t="s">
        <v>66</v>
      </c>
    </row>
    <row r="88" spans="1:18" x14ac:dyDescent="0.25">
      <c r="P88" s="9" t="s">
        <v>63</v>
      </c>
      <c r="Q88" s="10" t="s">
        <v>65</v>
      </c>
      <c r="R88" s="21" t="s">
        <v>67</v>
      </c>
    </row>
    <row r="89" spans="1:18" x14ac:dyDescent="0.25">
      <c r="B89" t="s">
        <v>48</v>
      </c>
      <c r="J89" s="29" t="s">
        <v>69</v>
      </c>
      <c r="P89" s="15"/>
      <c r="Q89" s="16"/>
      <c r="R89" s="22" t="s">
        <v>68</v>
      </c>
    </row>
    <row r="90" spans="1:18" x14ac:dyDescent="0.25">
      <c r="J90" s="44" t="s">
        <v>60</v>
      </c>
      <c r="K90" s="44" t="s">
        <v>59</v>
      </c>
      <c r="L90" s="44" t="s">
        <v>61</v>
      </c>
    </row>
    <row r="91" spans="1:18" x14ac:dyDescent="0.25">
      <c r="B91" t="s">
        <v>49</v>
      </c>
      <c r="J91" s="45" t="s">
        <v>62</v>
      </c>
      <c r="K91" s="45" t="s">
        <v>64</v>
      </c>
      <c r="L91" s="45" t="s">
        <v>66</v>
      </c>
    </row>
    <row r="92" spans="1:18" x14ac:dyDescent="0.25">
      <c r="B92" t="s">
        <v>50</v>
      </c>
      <c r="J92" s="45" t="s">
        <v>63</v>
      </c>
      <c r="K92" s="45" t="s">
        <v>64</v>
      </c>
      <c r="L92" s="45"/>
    </row>
    <row r="93" spans="1:18" x14ac:dyDescent="0.25">
      <c r="B93" t="s">
        <v>51</v>
      </c>
      <c r="J93" s="45" t="s">
        <v>62</v>
      </c>
      <c r="K93" s="45" t="s">
        <v>64</v>
      </c>
      <c r="L93" s="45" t="s">
        <v>66</v>
      </c>
    </row>
    <row r="94" spans="1:18" x14ac:dyDescent="0.25">
      <c r="B94" t="s">
        <v>52</v>
      </c>
      <c r="J94" s="45" t="s">
        <v>62</v>
      </c>
      <c r="K94" s="45" t="s">
        <v>64</v>
      </c>
      <c r="L94" s="45" t="s">
        <v>68</v>
      </c>
    </row>
    <row r="95" spans="1:18" x14ac:dyDescent="0.25">
      <c r="B95" t="s">
        <v>53</v>
      </c>
      <c r="J95" s="45" t="s">
        <v>63</v>
      </c>
      <c r="K95" s="45" t="s">
        <v>65</v>
      </c>
      <c r="L95" s="45"/>
    </row>
    <row r="96" spans="1:18" x14ac:dyDescent="0.25">
      <c r="B96" t="s">
        <v>54</v>
      </c>
      <c r="J96" s="45" t="s">
        <v>63</v>
      </c>
      <c r="K96" s="45" t="s">
        <v>65</v>
      </c>
      <c r="L96" s="45"/>
    </row>
    <row r="97" spans="1:12" x14ac:dyDescent="0.25">
      <c r="B97" t="s">
        <v>55</v>
      </c>
      <c r="J97" s="45" t="s">
        <v>62</v>
      </c>
      <c r="K97" s="45" t="s">
        <v>65</v>
      </c>
      <c r="L97" s="45" t="s">
        <v>68</v>
      </c>
    </row>
    <row r="98" spans="1:12" x14ac:dyDescent="0.25">
      <c r="B98" t="s">
        <v>56</v>
      </c>
      <c r="J98" s="45" t="s">
        <v>62</v>
      </c>
      <c r="K98" s="45" t="s">
        <v>64</v>
      </c>
      <c r="L98" s="45" t="s">
        <v>67</v>
      </c>
    </row>
    <row r="99" spans="1:12" x14ac:dyDescent="0.25">
      <c r="B99" t="s">
        <v>57</v>
      </c>
      <c r="J99" s="45" t="s">
        <v>63</v>
      </c>
      <c r="K99" s="45" t="s">
        <v>64</v>
      </c>
      <c r="L99" s="45"/>
    </row>
    <row r="100" spans="1:12" x14ac:dyDescent="0.25">
      <c r="B100" t="s">
        <v>58</v>
      </c>
      <c r="J100" s="45" t="s">
        <v>62</v>
      </c>
      <c r="K100" s="45" t="s">
        <v>64</v>
      </c>
      <c r="L100" s="45" t="s">
        <v>66</v>
      </c>
    </row>
    <row r="101" spans="1:12" x14ac:dyDescent="0.25">
      <c r="B101" t="s">
        <v>71</v>
      </c>
      <c r="J101" s="45" t="s">
        <v>62</v>
      </c>
      <c r="K101" s="45" t="s">
        <v>65</v>
      </c>
      <c r="L101" s="45" t="s">
        <v>68</v>
      </c>
    </row>
    <row r="102" spans="1:12" x14ac:dyDescent="0.25">
      <c r="B102" t="s">
        <v>72</v>
      </c>
      <c r="J102" s="45" t="s">
        <v>62</v>
      </c>
      <c r="K102" s="45" t="s">
        <v>64</v>
      </c>
      <c r="L102" s="45" t="s">
        <v>66</v>
      </c>
    </row>
    <row r="105" spans="1:12" x14ac:dyDescent="0.25">
      <c r="A105" s="24" t="s">
        <v>73</v>
      </c>
    </row>
    <row r="106" spans="1:12" x14ac:dyDescent="0.25">
      <c r="A106" s="24" t="s">
        <v>74</v>
      </c>
    </row>
    <row r="108" spans="1:12" x14ac:dyDescent="0.25">
      <c r="B108" t="s">
        <v>75</v>
      </c>
    </row>
    <row r="111" spans="1:12" x14ac:dyDescent="0.25">
      <c r="B111" s="5" t="s">
        <v>76</v>
      </c>
      <c r="C111" s="6"/>
      <c r="D111" s="6"/>
      <c r="E111" s="6"/>
      <c r="F111" s="6" t="s">
        <v>77</v>
      </c>
      <c r="G111" s="6"/>
      <c r="H111" s="6" t="s">
        <v>78</v>
      </c>
      <c r="I111" s="20"/>
    </row>
    <row r="112" spans="1:12" x14ac:dyDescent="0.25">
      <c r="B112" s="9" t="s">
        <v>79</v>
      </c>
      <c r="C112" s="10"/>
      <c r="D112" s="10"/>
      <c r="E112" s="10"/>
      <c r="F112" s="46">
        <v>60000</v>
      </c>
      <c r="G112" s="12"/>
      <c r="H112" s="46">
        <v>70000</v>
      </c>
      <c r="I112" s="21"/>
    </row>
    <row r="113" spans="2:11" x14ac:dyDescent="0.25">
      <c r="B113" s="9" t="s">
        <v>80</v>
      </c>
      <c r="C113" s="10"/>
      <c r="D113" s="10"/>
      <c r="E113" s="10"/>
      <c r="F113" s="46">
        <v>120000</v>
      </c>
      <c r="G113" s="12"/>
      <c r="H113" s="46">
        <v>115000</v>
      </c>
      <c r="I113" s="21"/>
    </row>
    <row r="114" spans="2:11" x14ac:dyDescent="0.25">
      <c r="B114" s="15" t="s">
        <v>81</v>
      </c>
      <c r="C114" s="16"/>
      <c r="D114" s="16"/>
      <c r="E114" s="16"/>
      <c r="F114" s="51">
        <v>150000</v>
      </c>
      <c r="G114" s="17"/>
      <c r="H114" s="51">
        <v>165000</v>
      </c>
      <c r="I114" s="22"/>
    </row>
    <row r="116" spans="2:11" x14ac:dyDescent="0.25">
      <c r="B116" t="s">
        <v>82</v>
      </c>
    </row>
    <row r="117" spans="2:11" x14ac:dyDescent="0.25">
      <c r="D117" s="4"/>
      <c r="E117" s="23">
        <v>250000</v>
      </c>
      <c r="F117" s="4"/>
      <c r="G117" s="4"/>
      <c r="H117" s="46">
        <v>400000</v>
      </c>
    </row>
    <row r="119" spans="2:11" x14ac:dyDescent="0.25">
      <c r="B119" t="s">
        <v>83</v>
      </c>
    </row>
    <row r="121" spans="2:11" x14ac:dyDescent="0.25">
      <c r="B121" s="5" t="s">
        <v>84</v>
      </c>
      <c r="C121" s="6"/>
      <c r="D121" s="6"/>
      <c r="E121" s="6"/>
      <c r="F121" s="6"/>
      <c r="G121" s="6"/>
      <c r="H121" s="6"/>
      <c r="I121" s="6"/>
      <c r="J121" s="48">
        <v>10000</v>
      </c>
    </row>
    <row r="122" spans="2:11" x14ac:dyDescent="0.25">
      <c r="B122" s="9" t="s">
        <v>85</v>
      </c>
      <c r="C122" s="10"/>
      <c r="D122" s="10"/>
      <c r="E122" s="10"/>
      <c r="F122" s="10"/>
      <c r="G122" s="10"/>
      <c r="H122" s="10"/>
      <c r="I122" s="10"/>
      <c r="J122" s="49">
        <v>25000</v>
      </c>
    </row>
    <row r="123" spans="2:11" x14ac:dyDescent="0.25">
      <c r="B123" s="9" t="s">
        <v>86</v>
      </c>
      <c r="C123" s="10"/>
      <c r="D123" s="10"/>
      <c r="E123" s="10"/>
      <c r="F123" s="10"/>
      <c r="G123" s="10"/>
      <c r="H123" s="10"/>
      <c r="I123" s="10"/>
      <c r="J123" s="49">
        <v>100000</v>
      </c>
    </row>
    <row r="124" spans="2:11" x14ac:dyDescent="0.25">
      <c r="B124" s="9" t="s">
        <v>87</v>
      </c>
      <c r="C124" s="10"/>
      <c r="D124" s="10"/>
      <c r="E124" s="10"/>
      <c r="F124" s="10"/>
      <c r="G124" s="10"/>
      <c r="H124" s="10"/>
      <c r="I124" s="10"/>
      <c r="J124" s="49">
        <v>25000</v>
      </c>
    </row>
    <row r="125" spans="2:11" x14ac:dyDescent="0.25">
      <c r="B125" s="15" t="s">
        <v>88</v>
      </c>
      <c r="C125" s="16"/>
      <c r="D125" s="16"/>
      <c r="E125" s="16"/>
      <c r="F125" s="16"/>
      <c r="G125" s="16"/>
      <c r="H125" s="16"/>
      <c r="I125" s="16"/>
      <c r="J125" s="50">
        <v>30000</v>
      </c>
    </row>
    <row r="127" spans="2:11" x14ac:dyDescent="0.25">
      <c r="B127" t="s">
        <v>89</v>
      </c>
    </row>
    <row r="128" spans="2:11" x14ac:dyDescent="0.25">
      <c r="D128" s="23">
        <v>1105000</v>
      </c>
      <c r="K128" s="23">
        <v>110000</v>
      </c>
    </row>
    <row r="129" spans="2:9" x14ac:dyDescent="0.25">
      <c r="B129" t="s">
        <v>90</v>
      </c>
    </row>
    <row r="130" spans="2:9" x14ac:dyDescent="0.25">
      <c r="D130" s="47">
        <v>0.4</v>
      </c>
    </row>
    <row r="132" spans="2:9" x14ac:dyDescent="0.25">
      <c r="B132" s="37"/>
    </row>
    <row r="133" spans="2:9" x14ac:dyDescent="0.25">
      <c r="B133" s="37" t="s">
        <v>91</v>
      </c>
    </row>
    <row r="134" spans="2:9" x14ac:dyDescent="0.25">
      <c r="B134" s="37"/>
    </row>
    <row r="135" spans="2:9" x14ac:dyDescent="0.25">
      <c r="B135" s="52" t="s">
        <v>97</v>
      </c>
      <c r="C135" s="6"/>
      <c r="D135" s="6"/>
      <c r="E135" s="6"/>
      <c r="F135" s="6"/>
      <c r="G135" s="6"/>
      <c r="H135" s="6"/>
      <c r="I135" s="20"/>
    </row>
    <row r="136" spans="2:9" x14ac:dyDescent="0.25">
      <c r="B136" s="53" t="s">
        <v>98</v>
      </c>
      <c r="C136" s="10"/>
      <c r="D136" s="10"/>
      <c r="E136" s="10"/>
      <c r="F136" s="10"/>
      <c r="G136" s="10"/>
      <c r="H136" s="10"/>
      <c r="I136" s="21"/>
    </row>
    <row r="137" spans="2:9" x14ac:dyDescent="0.25">
      <c r="B137" s="53" t="s">
        <v>99</v>
      </c>
      <c r="C137" s="10"/>
      <c r="D137" s="10"/>
      <c r="E137" s="10"/>
      <c r="F137" s="10"/>
      <c r="G137" s="10"/>
      <c r="H137" s="10"/>
      <c r="I137" s="21"/>
    </row>
    <row r="138" spans="2:9" x14ac:dyDescent="0.25">
      <c r="B138" s="40"/>
      <c r="C138" s="10"/>
      <c r="D138" s="10"/>
      <c r="E138" s="10"/>
      <c r="F138" s="10"/>
      <c r="G138" s="10"/>
      <c r="H138" s="10"/>
      <c r="I138" s="21"/>
    </row>
    <row r="139" spans="2:9" x14ac:dyDescent="0.25">
      <c r="B139" s="40" t="s">
        <v>100</v>
      </c>
      <c r="C139" s="10"/>
      <c r="D139" s="10"/>
      <c r="E139" s="10"/>
      <c r="F139" s="10"/>
      <c r="G139" s="10"/>
      <c r="H139" s="10"/>
      <c r="I139" s="21"/>
    </row>
    <row r="140" spans="2:9" x14ac:dyDescent="0.25">
      <c r="B140" s="40"/>
      <c r="C140" s="10" t="s">
        <v>101</v>
      </c>
      <c r="D140" s="10"/>
      <c r="E140" s="10"/>
      <c r="F140" s="10"/>
      <c r="G140" s="10"/>
      <c r="H140" s="12">
        <f>+F112</f>
        <v>60000</v>
      </c>
      <c r="I140" s="21"/>
    </row>
    <row r="141" spans="2:9" x14ac:dyDescent="0.25">
      <c r="B141" s="40"/>
      <c r="C141" s="10" t="s">
        <v>102</v>
      </c>
      <c r="D141" s="10"/>
      <c r="E141" s="10"/>
      <c r="F141" s="10"/>
      <c r="G141" s="10"/>
      <c r="H141" s="12">
        <f>+E117</f>
        <v>250000</v>
      </c>
      <c r="I141" s="21"/>
    </row>
    <row r="142" spans="2:9" x14ac:dyDescent="0.25">
      <c r="B142" s="40"/>
      <c r="C142" s="10" t="s">
        <v>103</v>
      </c>
      <c r="D142" s="10"/>
      <c r="E142" s="10"/>
      <c r="F142" s="10"/>
      <c r="G142" s="10"/>
      <c r="H142" s="12">
        <f>SUM(H140:H141)</f>
        <v>310000</v>
      </c>
      <c r="I142" s="21"/>
    </row>
    <row r="143" spans="2:9" x14ac:dyDescent="0.25">
      <c r="B143" s="40"/>
      <c r="C143" s="10" t="s">
        <v>104</v>
      </c>
      <c r="D143" s="10"/>
      <c r="E143" s="10"/>
      <c r="F143" s="10"/>
      <c r="G143" s="10"/>
      <c r="H143" s="12">
        <f>+H112</f>
        <v>70000</v>
      </c>
      <c r="I143" s="21"/>
    </row>
    <row r="144" spans="2:9" x14ac:dyDescent="0.25">
      <c r="B144" s="40"/>
      <c r="C144" s="10" t="s">
        <v>105</v>
      </c>
      <c r="D144" s="10"/>
      <c r="E144" s="10"/>
      <c r="F144" s="10"/>
      <c r="G144" s="10"/>
      <c r="H144" s="10"/>
      <c r="I144" s="13">
        <f>+H142-H143</f>
        <v>240000</v>
      </c>
    </row>
    <row r="145" spans="2:9" x14ac:dyDescent="0.25">
      <c r="B145" s="40" t="s">
        <v>31</v>
      </c>
      <c r="C145" s="10"/>
      <c r="D145" s="10"/>
      <c r="E145" s="10"/>
      <c r="F145" s="10"/>
      <c r="G145" s="10"/>
      <c r="H145" s="10"/>
      <c r="I145" s="13">
        <f>+H117</f>
        <v>400000</v>
      </c>
    </row>
    <row r="146" spans="2:9" x14ac:dyDescent="0.25">
      <c r="B146" s="40" t="s">
        <v>106</v>
      </c>
      <c r="C146" s="10"/>
      <c r="D146" s="10"/>
      <c r="E146" s="10"/>
      <c r="F146" s="10"/>
      <c r="G146" s="10"/>
      <c r="H146" s="10"/>
      <c r="I146" s="21"/>
    </row>
    <row r="147" spans="2:9" x14ac:dyDescent="0.25">
      <c r="B147" s="40"/>
      <c r="C147" s="10" t="s">
        <v>84</v>
      </c>
      <c r="D147" s="10"/>
      <c r="E147" s="10"/>
      <c r="F147" s="10"/>
      <c r="G147" s="10"/>
      <c r="H147" s="12">
        <f>+J121</f>
        <v>10000</v>
      </c>
      <c r="I147" s="21"/>
    </row>
    <row r="148" spans="2:9" x14ac:dyDescent="0.25">
      <c r="B148" s="40"/>
      <c r="C148" s="10" t="s">
        <v>107</v>
      </c>
      <c r="D148" s="10"/>
      <c r="E148" s="10"/>
      <c r="F148" s="10"/>
      <c r="G148" s="10"/>
      <c r="H148" s="12">
        <f t="shared" ref="H148:H151" si="0">+J122</f>
        <v>25000</v>
      </c>
      <c r="I148" s="21"/>
    </row>
    <row r="149" spans="2:9" x14ac:dyDescent="0.25">
      <c r="B149" s="40"/>
      <c r="C149" s="10" t="s">
        <v>108</v>
      </c>
      <c r="D149" s="10"/>
      <c r="E149" s="10"/>
      <c r="F149" s="10"/>
      <c r="G149" s="10"/>
      <c r="H149" s="12">
        <f t="shared" si="0"/>
        <v>100000</v>
      </c>
      <c r="I149" s="21"/>
    </row>
    <row r="150" spans="2:9" x14ac:dyDescent="0.25">
      <c r="B150" s="40"/>
      <c r="C150" s="10" t="s">
        <v>109</v>
      </c>
      <c r="D150" s="10"/>
      <c r="E150" s="10"/>
      <c r="F150" s="10"/>
      <c r="G150" s="10"/>
      <c r="H150" s="12">
        <f t="shared" si="0"/>
        <v>25000</v>
      </c>
      <c r="I150" s="21"/>
    </row>
    <row r="151" spans="2:9" x14ac:dyDescent="0.25">
      <c r="B151" s="40"/>
      <c r="C151" s="10" t="s">
        <v>110</v>
      </c>
      <c r="D151" s="10"/>
      <c r="E151" s="10"/>
      <c r="F151" s="10"/>
      <c r="G151" s="10"/>
      <c r="H151" s="12">
        <f t="shared" si="0"/>
        <v>30000</v>
      </c>
      <c r="I151" s="21"/>
    </row>
    <row r="152" spans="2:9" x14ac:dyDescent="0.25">
      <c r="B152" s="40"/>
      <c r="C152" s="10" t="s">
        <v>111</v>
      </c>
      <c r="D152" s="10"/>
      <c r="E152" s="10"/>
      <c r="F152" s="10"/>
      <c r="G152" s="10"/>
      <c r="H152" s="10"/>
      <c r="I152" s="13">
        <f>SUM(H147:H151)</f>
        <v>190000</v>
      </c>
    </row>
    <row r="153" spans="2:9" x14ac:dyDescent="0.25">
      <c r="B153" s="40" t="s">
        <v>112</v>
      </c>
      <c r="C153" s="10"/>
      <c r="D153" s="10"/>
      <c r="E153" s="10"/>
      <c r="F153" s="10"/>
      <c r="G153" s="10"/>
      <c r="H153" s="10"/>
      <c r="I153" s="13">
        <f>+I152+I145+I144</f>
        <v>830000</v>
      </c>
    </row>
    <row r="154" spans="2:9" x14ac:dyDescent="0.25">
      <c r="B154" s="40" t="s">
        <v>113</v>
      </c>
      <c r="C154" s="10"/>
      <c r="D154" s="10"/>
      <c r="E154" s="10"/>
      <c r="F154" s="10"/>
      <c r="G154" s="10"/>
      <c r="H154" s="10"/>
      <c r="I154" s="13">
        <f>+F113</f>
        <v>120000</v>
      </c>
    </row>
    <row r="155" spans="2:9" x14ac:dyDescent="0.25">
      <c r="B155" s="40" t="s">
        <v>114</v>
      </c>
      <c r="C155" s="10"/>
      <c r="D155" s="10"/>
      <c r="E155" s="10"/>
      <c r="F155" s="10"/>
      <c r="G155" s="10"/>
      <c r="H155" s="10"/>
      <c r="I155" s="13">
        <f>+I153+I154</f>
        <v>950000</v>
      </c>
    </row>
    <row r="156" spans="2:9" x14ac:dyDescent="0.25">
      <c r="B156" s="40" t="s">
        <v>115</v>
      </c>
      <c r="C156" s="10"/>
      <c r="D156" s="10"/>
      <c r="E156" s="10"/>
      <c r="F156" s="10"/>
      <c r="G156" s="10"/>
      <c r="H156" s="10"/>
      <c r="I156" s="13">
        <f>+H113</f>
        <v>115000</v>
      </c>
    </row>
    <row r="157" spans="2:9" x14ac:dyDescent="0.25">
      <c r="B157" s="42" t="s">
        <v>12</v>
      </c>
      <c r="C157" s="16"/>
      <c r="D157" s="16"/>
      <c r="E157" s="16"/>
      <c r="F157" s="16"/>
      <c r="G157" s="16"/>
      <c r="H157" s="16"/>
      <c r="I157" s="19">
        <f>+I155-I156</f>
        <v>835000</v>
      </c>
    </row>
    <row r="158" spans="2:9" x14ac:dyDescent="0.25">
      <c r="B158" s="37"/>
    </row>
    <row r="159" spans="2:9" x14ac:dyDescent="0.25">
      <c r="B159" s="37"/>
    </row>
    <row r="160" spans="2:9" x14ac:dyDescent="0.25">
      <c r="B160" s="37" t="s">
        <v>92</v>
      </c>
    </row>
    <row r="161" spans="1:9" x14ac:dyDescent="0.25">
      <c r="B161" s="37"/>
    </row>
    <row r="162" spans="1:9" x14ac:dyDescent="0.25">
      <c r="A162" s="24">
        <v>2</v>
      </c>
      <c r="B162" s="52" t="s">
        <v>97</v>
      </c>
      <c r="C162" s="6"/>
      <c r="D162" s="6"/>
      <c r="E162" s="6"/>
      <c r="F162" s="6"/>
      <c r="G162" s="6"/>
      <c r="H162" s="6"/>
      <c r="I162" s="20"/>
    </row>
    <row r="163" spans="1:9" x14ac:dyDescent="0.25">
      <c r="B163" s="53" t="s">
        <v>116</v>
      </c>
      <c r="C163" s="10"/>
      <c r="D163" s="10"/>
      <c r="E163" s="10"/>
      <c r="F163" s="10"/>
      <c r="G163" s="10"/>
      <c r="H163" s="10"/>
      <c r="I163" s="21"/>
    </row>
    <row r="164" spans="1:9" x14ac:dyDescent="0.25">
      <c r="B164" s="53" t="s">
        <v>99</v>
      </c>
      <c r="C164" s="10"/>
      <c r="D164" s="10"/>
      <c r="E164" s="10"/>
      <c r="F164" s="10"/>
      <c r="G164" s="10"/>
      <c r="H164" s="10"/>
      <c r="I164" s="21"/>
    </row>
    <row r="165" spans="1:9" x14ac:dyDescent="0.25">
      <c r="B165" s="40"/>
      <c r="C165" s="10"/>
      <c r="D165" s="10"/>
      <c r="E165" s="10"/>
      <c r="F165" s="10"/>
      <c r="G165" s="10"/>
      <c r="H165" s="10"/>
      <c r="I165" s="21"/>
    </row>
    <row r="166" spans="1:9" x14ac:dyDescent="0.25">
      <c r="B166" s="40" t="s">
        <v>117</v>
      </c>
      <c r="C166" s="10"/>
      <c r="D166" s="10"/>
      <c r="E166" s="10"/>
      <c r="F166" s="10"/>
      <c r="G166" s="10"/>
      <c r="H166" s="10"/>
      <c r="I166" s="13">
        <f>+F114</f>
        <v>150000</v>
      </c>
    </row>
    <row r="167" spans="1:9" x14ac:dyDescent="0.25">
      <c r="B167" s="40" t="s">
        <v>118</v>
      </c>
      <c r="C167" s="10"/>
      <c r="D167" s="10"/>
      <c r="E167" s="10"/>
      <c r="F167" s="10"/>
      <c r="G167" s="10"/>
      <c r="H167" s="10"/>
      <c r="I167" s="13">
        <f>+I157</f>
        <v>835000</v>
      </c>
    </row>
    <row r="168" spans="1:9" x14ac:dyDescent="0.25">
      <c r="B168" s="40" t="s">
        <v>119</v>
      </c>
      <c r="C168" s="10"/>
      <c r="D168" s="10"/>
      <c r="E168" s="10"/>
      <c r="F168" s="10"/>
      <c r="G168" s="10"/>
      <c r="H168" s="10"/>
      <c r="I168" s="13">
        <f>SUM(I166:I167)</f>
        <v>985000</v>
      </c>
    </row>
    <row r="169" spans="1:9" x14ac:dyDescent="0.25">
      <c r="B169" s="40" t="s">
        <v>120</v>
      </c>
      <c r="C169" s="10"/>
      <c r="D169" s="10"/>
      <c r="E169" s="10"/>
      <c r="F169" s="10"/>
      <c r="G169" s="10"/>
      <c r="H169" s="10"/>
      <c r="I169" s="13">
        <f>+H114</f>
        <v>165000</v>
      </c>
    </row>
    <row r="170" spans="1:9" x14ac:dyDescent="0.25">
      <c r="B170" s="42" t="s">
        <v>121</v>
      </c>
      <c r="C170" s="16"/>
      <c r="D170" s="16"/>
      <c r="E170" s="16"/>
      <c r="F170" s="16"/>
      <c r="G170" s="16"/>
      <c r="H170" s="16"/>
      <c r="I170" s="19">
        <f>+I168-I169</f>
        <v>820000</v>
      </c>
    </row>
    <row r="171" spans="1:9" x14ac:dyDescent="0.25">
      <c r="B171" s="37"/>
    </row>
    <row r="172" spans="1:9" x14ac:dyDescent="0.25">
      <c r="B172" s="37"/>
    </row>
    <row r="173" spans="1:9" x14ac:dyDescent="0.25">
      <c r="B173" s="37" t="s">
        <v>93</v>
      </c>
    </row>
    <row r="174" spans="1:9" x14ac:dyDescent="0.25">
      <c r="B174" s="37"/>
    </row>
    <row r="175" spans="1:9" x14ac:dyDescent="0.25">
      <c r="A175" s="24">
        <v>3</v>
      </c>
      <c r="B175" s="52" t="s">
        <v>97</v>
      </c>
      <c r="C175" s="6"/>
      <c r="D175" s="6"/>
      <c r="E175" s="6"/>
      <c r="F175" s="6"/>
      <c r="G175" s="6"/>
      <c r="H175" s="6"/>
      <c r="I175" s="20"/>
    </row>
    <row r="176" spans="1:9" x14ac:dyDescent="0.25">
      <c r="B176" s="53" t="s">
        <v>122</v>
      </c>
      <c r="C176" s="10"/>
      <c r="D176" s="10"/>
      <c r="E176" s="10"/>
      <c r="F176" s="10"/>
      <c r="G176" s="10"/>
      <c r="H176" s="10"/>
      <c r="I176" s="21"/>
    </row>
    <row r="177" spans="2:9" x14ac:dyDescent="0.25">
      <c r="B177" s="53" t="s">
        <v>99</v>
      </c>
      <c r="C177" s="10"/>
      <c r="D177" s="10"/>
      <c r="E177" s="10"/>
      <c r="F177" s="10"/>
      <c r="G177" s="10"/>
      <c r="H177" s="10"/>
      <c r="I177" s="21"/>
    </row>
    <row r="178" spans="2:9" x14ac:dyDescent="0.25">
      <c r="B178" s="40"/>
      <c r="C178" s="10"/>
      <c r="D178" s="10"/>
      <c r="E178" s="10"/>
      <c r="F178" s="10"/>
      <c r="G178" s="10"/>
      <c r="H178" s="10"/>
      <c r="I178" s="21"/>
    </row>
    <row r="179" spans="2:9" x14ac:dyDescent="0.25">
      <c r="B179" s="40" t="s">
        <v>123</v>
      </c>
      <c r="C179" s="10"/>
      <c r="D179" s="10"/>
      <c r="E179" s="10"/>
      <c r="F179" s="10"/>
      <c r="G179" s="10"/>
      <c r="H179" s="10"/>
      <c r="I179" s="13">
        <f>+D128</f>
        <v>1105000</v>
      </c>
    </row>
    <row r="180" spans="2:9" x14ac:dyDescent="0.25">
      <c r="B180" s="40" t="s">
        <v>124</v>
      </c>
      <c r="C180" s="10"/>
      <c r="D180" s="10"/>
      <c r="E180" s="10"/>
      <c r="F180" s="10"/>
      <c r="G180" s="10"/>
      <c r="H180" s="10"/>
      <c r="I180" s="13">
        <f>+I170</f>
        <v>820000</v>
      </c>
    </row>
    <row r="181" spans="2:9" x14ac:dyDescent="0.25">
      <c r="B181" s="40" t="s">
        <v>125</v>
      </c>
      <c r="C181" s="10"/>
      <c r="D181" s="10"/>
      <c r="E181" s="10"/>
      <c r="F181" s="10"/>
      <c r="G181" s="10"/>
      <c r="H181" s="10"/>
      <c r="I181" s="13">
        <f>+I179-I180</f>
        <v>285000</v>
      </c>
    </row>
    <row r="182" spans="2:9" x14ac:dyDescent="0.25">
      <c r="B182" s="40" t="s">
        <v>126</v>
      </c>
      <c r="C182" s="10"/>
      <c r="D182" s="10"/>
      <c r="E182" s="10"/>
      <c r="F182" s="10"/>
      <c r="G182" s="10"/>
      <c r="H182" s="10"/>
      <c r="I182" s="13">
        <f>+K128</f>
        <v>110000</v>
      </c>
    </row>
    <row r="183" spans="2:9" x14ac:dyDescent="0.25">
      <c r="B183" s="40" t="s">
        <v>127</v>
      </c>
      <c r="C183" s="10"/>
      <c r="D183" s="10"/>
      <c r="E183" s="10"/>
      <c r="F183" s="10"/>
      <c r="G183" s="10"/>
      <c r="H183" s="10"/>
      <c r="I183" s="13">
        <f>+I181-I182</f>
        <v>175000</v>
      </c>
    </row>
    <row r="184" spans="2:9" x14ac:dyDescent="0.25">
      <c r="B184" s="40" t="s">
        <v>128</v>
      </c>
      <c r="C184" s="10"/>
      <c r="D184" s="10"/>
      <c r="E184" s="10"/>
      <c r="F184" s="10"/>
      <c r="G184" s="10"/>
      <c r="H184" s="10"/>
      <c r="I184" s="13">
        <f>+I183*D130</f>
        <v>70000</v>
      </c>
    </row>
    <row r="185" spans="2:9" x14ac:dyDescent="0.25">
      <c r="B185" s="42" t="s">
        <v>129</v>
      </c>
      <c r="C185" s="16"/>
      <c r="D185" s="16"/>
      <c r="E185" s="16"/>
      <c r="F185" s="16"/>
      <c r="G185" s="16"/>
      <c r="H185" s="16"/>
      <c r="I185" s="19">
        <f>+I183-I184</f>
        <v>105000</v>
      </c>
    </row>
    <row r="186" spans="2:9" x14ac:dyDescent="0.25">
      <c r="B186" s="37"/>
    </row>
    <row r="187" spans="2:9" x14ac:dyDescent="0.25">
      <c r="B187" s="37"/>
    </row>
    <row r="188" spans="2:9" x14ac:dyDescent="0.25">
      <c r="B188" s="37">
        <v>4</v>
      </c>
    </row>
    <row r="189" spans="2:9" x14ac:dyDescent="0.25">
      <c r="B189" t="s">
        <v>94</v>
      </c>
    </row>
    <row r="190" spans="2:9" x14ac:dyDescent="0.25">
      <c r="B190" t="s">
        <v>95</v>
      </c>
    </row>
    <row r="191" spans="2:9" x14ac:dyDescent="0.25">
      <c r="B191" t="s">
        <v>96</v>
      </c>
    </row>
    <row r="192" spans="2:9" x14ac:dyDescent="0.25">
      <c r="B192" s="37"/>
      <c r="C192" s="23">
        <v>390000</v>
      </c>
      <c r="E192" s="23">
        <v>35000</v>
      </c>
    </row>
    <row r="193" spans="1:12" x14ac:dyDescent="0.25">
      <c r="B193" s="37"/>
    </row>
    <row r="194" spans="1:12" x14ac:dyDescent="0.25">
      <c r="B194" s="24" t="s">
        <v>135</v>
      </c>
    </row>
    <row r="195" spans="1:12" ht="15.75" thickBot="1" x14ac:dyDescent="0.3">
      <c r="B195" s="188" t="s">
        <v>134</v>
      </c>
      <c r="C195" s="188"/>
    </row>
    <row r="196" spans="1:12" ht="15.75" thickTop="1" x14ac:dyDescent="0.25">
      <c r="B196" s="37"/>
    </row>
    <row r="197" spans="1:12" x14ac:dyDescent="0.25">
      <c r="B197" s="37"/>
    </row>
    <row r="198" spans="1:12" x14ac:dyDescent="0.25">
      <c r="A198" s="24" t="s">
        <v>136</v>
      </c>
      <c r="B198" s="37"/>
    </row>
    <row r="199" spans="1:12" x14ac:dyDescent="0.25">
      <c r="A199" s="24" t="s">
        <v>137</v>
      </c>
      <c r="B199" s="37"/>
    </row>
    <row r="200" spans="1:12" x14ac:dyDescent="0.25">
      <c r="B200" s="37"/>
    </row>
    <row r="201" spans="1:12" x14ac:dyDescent="0.25">
      <c r="B201" s="37" t="s">
        <v>138</v>
      </c>
    </row>
    <row r="202" spans="1:12" x14ac:dyDescent="0.25">
      <c r="B202" s="37" t="s">
        <v>139</v>
      </c>
    </row>
    <row r="203" spans="1:12" x14ac:dyDescent="0.25">
      <c r="B203" s="37"/>
      <c r="G203" s="23">
        <v>600</v>
      </c>
    </row>
    <row r="204" spans="1:12" x14ac:dyDescent="0.25">
      <c r="B204" s="37"/>
    </row>
    <row r="205" spans="1:12" x14ac:dyDescent="0.25">
      <c r="B205" s="37"/>
    </row>
    <row r="206" spans="1:12" x14ac:dyDescent="0.25">
      <c r="B206" s="38"/>
      <c r="C206" s="6"/>
      <c r="D206" s="6"/>
      <c r="E206" s="6"/>
      <c r="F206" s="6"/>
      <c r="G206" s="6"/>
      <c r="H206" s="186" t="s">
        <v>140</v>
      </c>
      <c r="I206" s="186"/>
      <c r="J206" s="186"/>
      <c r="K206" s="186"/>
      <c r="L206" s="187"/>
    </row>
    <row r="207" spans="1:12" x14ac:dyDescent="0.25">
      <c r="B207" s="40"/>
      <c r="C207" s="10"/>
      <c r="D207" s="10"/>
      <c r="E207" s="10"/>
      <c r="F207" s="10"/>
      <c r="G207" s="12"/>
      <c r="H207" s="79">
        <v>500</v>
      </c>
      <c r="I207" s="80"/>
      <c r="J207" s="79">
        <v>600</v>
      </c>
      <c r="K207" s="80"/>
      <c r="L207" s="81">
        <v>700</v>
      </c>
    </row>
    <row r="208" spans="1:12" x14ac:dyDescent="0.25">
      <c r="B208" s="40" t="s">
        <v>141</v>
      </c>
      <c r="C208" s="10"/>
      <c r="D208" s="10"/>
      <c r="E208" s="10"/>
      <c r="F208" s="10"/>
      <c r="G208" s="12"/>
      <c r="H208" s="12"/>
      <c r="I208" s="12"/>
      <c r="J208" s="12"/>
      <c r="K208" s="12"/>
      <c r="L208" s="13"/>
    </row>
    <row r="209" spans="2:12" customFormat="1" x14ac:dyDescent="0.25">
      <c r="B209" s="40" t="s">
        <v>142</v>
      </c>
      <c r="C209" s="10"/>
      <c r="D209" s="10"/>
      <c r="E209" s="10"/>
      <c r="F209" s="10"/>
      <c r="G209" s="76" t="s">
        <v>60</v>
      </c>
      <c r="H209" s="12">
        <f>+J209</f>
        <v>42000</v>
      </c>
      <c r="I209" s="12"/>
      <c r="J209" s="78">
        <v>42000</v>
      </c>
      <c r="K209" s="76" t="s">
        <v>59</v>
      </c>
      <c r="L209" s="13">
        <f>+J209</f>
        <v>42000</v>
      </c>
    </row>
    <row r="210" spans="2:12" customFormat="1" x14ac:dyDescent="0.25">
      <c r="B210" s="40" t="s">
        <v>143</v>
      </c>
      <c r="C210" s="10"/>
      <c r="D210" s="10"/>
      <c r="E210" s="10"/>
      <c r="F210" s="10"/>
      <c r="G210" s="76" t="s">
        <v>61</v>
      </c>
      <c r="H210" s="12">
        <f>+J210/J207*H207</f>
        <v>25000</v>
      </c>
      <c r="I210" s="12"/>
      <c r="J210" s="78">
        <v>30000</v>
      </c>
      <c r="K210" s="76" t="s">
        <v>156</v>
      </c>
      <c r="L210" s="13">
        <f>+J210/J207*L207</f>
        <v>35000</v>
      </c>
    </row>
    <row r="211" spans="2:12" customFormat="1" x14ac:dyDescent="0.25">
      <c r="B211" s="40" t="s">
        <v>144</v>
      </c>
      <c r="C211" s="10"/>
      <c r="D211" s="10"/>
      <c r="E211" s="10"/>
      <c r="F211" s="10"/>
      <c r="G211" s="76" t="s">
        <v>149</v>
      </c>
      <c r="H211" s="12">
        <f>SUM(H209:H210)</f>
        <v>67000</v>
      </c>
      <c r="I211" s="12"/>
      <c r="J211" s="78">
        <v>72000</v>
      </c>
      <c r="K211" s="76" t="s">
        <v>157</v>
      </c>
      <c r="L211" s="13">
        <f>SUM(L209:L210)</f>
        <v>77000</v>
      </c>
    </row>
    <row r="212" spans="2:12" customFormat="1" x14ac:dyDescent="0.25">
      <c r="B212" s="40" t="s">
        <v>145</v>
      </c>
      <c r="C212" s="10"/>
      <c r="D212" s="10"/>
      <c r="E212" s="10"/>
      <c r="F212" s="10"/>
      <c r="G212" s="12"/>
      <c r="H212" s="73"/>
      <c r="I212" s="12"/>
      <c r="J212" s="73"/>
      <c r="K212" s="73"/>
      <c r="L212" s="13"/>
    </row>
    <row r="213" spans="2:12" customFormat="1" x14ac:dyDescent="0.25">
      <c r="B213" s="9" t="s">
        <v>146</v>
      </c>
      <c r="C213" s="10"/>
      <c r="D213" s="10"/>
      <c r="E213" s="10"/>
      <c r="F213" s="10"/>
      <c r="G213" s="76" t="s">
        <v>150</v>
      </c>
      <c r="H213" s="12">
        <f>+H209/H207</f>
        <v>84</v>
      </c>
      <c r="I213" s="76" t="s">
        <v>153</v>
      </c>
      <c r="J213" s="12">
        <f>+J209/J207</f>
        <v>70</v>
      </c>
      <c r="K213" s="76" t="s">
        <v>158</v>
      </c>
      <c r="L213" s="13">
        <f>+L209/L207</f>
        <v>60</v>
      </c>
    </row>
    <row r="214" spans="2:12" customFormat="1" x14ac:dyDescent="0.25">
      <c r="B214" s="9" t="s">
        <v>147</v>
      </c>
      <c r="C214" s="10"/>
      <c r="D214" s="10"/>
      <c r="E214" s="10"/>
      <c r="F214" s="10"/>
      <c r="G214" s="76" t="s">
        <v>151</v>
      </c>
      <c r="H214" s="12">
        <f>+H210/H207</f>
        <v>50</v>
      </c>
      <c r="I214" s="76" t="s">
        <v>154</v>
      </c>
      <c r="J214" s="12">
        <f>+J210/J207</f>
        <v>50</v>
      </c>
      <c r="K214" s="76" t="s">
        <v>159</v>
      </c>
      <c r="L214" s="13">
        <f>+L210/L207</f>
        <v>50</v>
      </c>
    </row>
    <row r="215" spans="2:12" customFormat="1" x14ac:dyDescent="0.25">
      <c r="B215" s="15" t="s">
        <v>148</v>
      </c>
      <c r="C215" s="16"/>
      <c r="D215" s="16"/>
      <c r="E215" s="16"/>
      <c r="F215" s="16"/>
      <c r="G215" s="77" t="s">
        <v>152</v>
      </c>
      <c r="H215" s="17">
        <f>SUM(H213:H214)</f>
        <v>134</v>
      </c>
      <c r="I215" s="77" t="s">
        <v>155</v>
      </c>
      <c r="J215" s="17">
        <f>SUM(J213:J214)</f>
        <v>120</v>
      </c>
      <c r="K215" s="77" t="s">
        <v>160</v>
      </c>
      <c r="L215" s="19">
        <f>SUM(L213:L214)</f>
        <v>110</v>
      </c>
    </row>
    <row r="216" spans="2:12" x14ac:dyDescent="0.25">
      <c r="H216" t="b">
        <f>+H215*H207=H211</f>
        <v>1</v>
      </c>
      <c r="J216" t="b">
        <f>+J215*J207=J211</f>
        <v>1</v>
      </c>
      <c r="L216" s="75" t="b">
        <f>+L215*L207=L211</f>
        <v>1</v>
      </c>
    </row>
    <row r="219" spans="2:12" x14ac:dyDescent="0.25">
      <c r="B219" s="82" t="s">
        <v>161</v>
      </c>
      <c r="C219" s="6"/>
      <c r="D219" s="6"/>
      <c r="E219" s="6"/>
      <c r="F219" s="6"/>
      <c r="G219" s="6"/>
      <c r="H219" s="6"/>
      <c r="I219" s="6"/>
      <c r="J219" s="20"/>
    </row>
    <row r="220" spans="2:12" x14ac:dyDescent="0.25">
      <c r="B220" s="9" t="s">
        <v>162</v>
      </c>
      <c r="C220" s="10" t="s">
        <v>163</v>
      </c>
      <c r="D220" s="10"/>
      <c r="E220" s="10"/>
      <c r="F220" s="10"/>
      <c r="G220" s="10"/>
      <c r="H220" s="10"/>
      <c r="I220" s="10"/>
      <c r="J220" s="21"/>
    </row>
    <row r="221" spans="2:12" x14ac:dyDescent="0.25">
      <c r="B221" s="9" t="s">
        <v>164</v>
      </c>
      <c r="C221" s="10" t="s">
        <v>167</v>
      </c>
      <c r="D221" s="10"/>
      <c r="E221" s="10"/>
      <c r="F221" s="12">
        <f>+J210</f>
        <v>30000</v>
      </c>
      <c r="G221" s="10">
        <f>+J207</f>
        <v>600</v>
      </c>
      <c r="H221" s="12">
        <f>+F221/G221</f>
        <v>50</v>
      </c>
      <c r="I221" s="10"/>
      <c r="J221" s="21"/>
    </row>
    <row r="222" spans="2:12" x14ac:dyDescent="0.25">
      <c r="B222" s="9"/>
      <c r="C222" s="10" t="s">
        <v>168</v>
      </c>
      <c r="D222" s="10"/>
      <c r="E222" s="10">
        <f>+H207</f>
        <v>500</v>
      </c>
      <c r="F222" s="10" t="s">
        <v>169</v>
      </c>
      <c r="G222" s="10"/>
      <c r="H222" s="12">
        <f>+H214</f>
        <v>50</v>
      </c>
      <c r="I222" s="10">
        <f>+E222</f>
        <v>500</v>
      </c>
      <c r="J222" s="13">
        <f>+H222*I222</f>
        <v>25000</v>
      </c>
    </row>
    <row r="223" spans="2:12" x14ac:dyDescent="0.25">
      <c r="B223" s="9" t="s">
        <v>165</v>
      </c>
      <c r="C223" s="10" t="s">
        <v>170</v>
      </c>
      <c r="D223" s="10"/>
      <c r="E223" s="10"/>
      <c r="F223" s="12">
        <f>+H209</f>
        <v>42000</v>
      </c>
      <c r="G223" s="10">
        <f>+H207</f>
        <v>500</v>
      </c>
      <c r="H223" s="10">
        <f>+F223/G223</f>
        <v>84</v>
      </c>
      <c r="I223" s="10"/>
      <c r="J223" s="21"/>
    </row>
    <row r="224" spans="2:12" x14ac:dyDescent="0.25">
      <c r="B224" s="15" t="s">
        <v>166</v>
      </c>
      <c r="C224" s="16" t="s">
        <v>171</v>
      </c>
      <c r="D224" s="16"/>
      <c r="E224" s="16"/>
      <c r="F224" s="17">
        <f>+H210</f>
        <v>25000</v>
      </c>
      <c r="G224" s="16">
        <f>+H207</f>
        <v>500</v>
      </c>
      <c r="H224" s="16">
        <f>+F224/G224</f>
        <v>50</v>
      </c>
      <c r="I224" s="16"/>
      <c r="J224" s="22"/>
    </row>
    <row r="227" spans="1:9" x14ac:dyDescent="0.25">
      <c r="A227" s="24" t="s">
        <v>172</v>
      </c>
    </row>
    <row r="228" spans="1:9" x14ac:dyDescent="0.25">
      <c r="A228" s="24" t="s">
        <v>173</v>
      </c>
    </row>
    <row r="230" spans="1:9" x14ac:dyDescent="0.25">
      <c r="B230" s="5" t="s">
        <v>174</v>
      </c>
      <c r="C230" s="6"/>
      <c r="D230" s="6"/>
      <c r="E230" s="6"/>
      <c r="F230" s="6"/>
      <c r="G230" s="6"/>
      <c r="H230" s="20"/>
    </row>
    <row r="231" spans="1:9" x14ac:dyDescent="0.25">
      <c r="B231" s="9"/>
      <c r="C231" s="10"/>
      <c r="D231" s="10"/>
      <c r="E231" s="46">
        <v>100</v>
      </c>
      <c r="F231" s="10"/>
      <c r="G231" s="46">
        <v>0.25</v>
      </c>
      <c r="H231" s="21"/>
    </row>
    <row r="232" spans="1:9" x14ac:dyDescent="0.25">
      <c r="B232" s="9" t="s">
        <v>175</v>
      </c>
      <c r="C232" s="10"/>
      <c r="D232" s="10"/>
      <c r="E232" s="10"/>
      <c r="F232" s="10"/>
      <c r="G232" s="10"/>
      <c r="H232" s="21"/>
    </row>
    <row r="233" spans="1:9" x14ac:dyDescent="0.25">
      <c r="B233" s="15"/>
      <c r="C233" s="51">
        <v>6000</v>
      </c>
      <c r="D233" s="16"/>
      <c r="E233" s="16"/>
      <c r="F233" s="51">
        <v>5000</v>
      </c>
      <c r="G233" s="16"/>
      <c r="H233" s="22"/>
    </row>
    <row r="236" spans="1:9" x14ac:dyDescent="0.25">
      <c r="B236" t="s">
        <v>176</v>
      </c>
    </row>
    <row r="238" spans="1:9" x14ac:dyDescent="0.25">
      <c r="B238" s="5" t="s">
        <v>181</v>
      </c>
      <c r="C238" s="6"/>
      <c r="D238" s="6"/>
      <c r="E238" s="31">
        <f>+E231</f>
        <v>100</v>
      </c>
      <c r="F238" s="31">
        <f>+G231</f>
        <v>0.25</v>
      </c>
      <c r="G238" s="31">
        <f>+C233</f>
        <v>6000</v>
      </c>
      <c r="H238" s="6"/>
      <c r="I238" s="26">
        <f>+E238+F238*G238</f>
        <v>1600</v>
      </c>
    </row>
    <row r="239" spans="1:9" x14ac:dyDescent="0.25">
      <c r="B239" s="9"/>
      <c r="C239" s="10"/>
      <c r="D239" s="10"/>
      <c r="E239" s="10"/>
      <c r="F239" s="10"/>
      <c r="G239" s="10"/>
      <c r="H239" s="10"/>
      <c r="I239" s="21"/>
    </row>
    <row r="240" spans="1:9" x14ac:dyDescent="0.25">
      <c r="B240" s="15" t="s">
        <v>182</v>
      </c>
      <c r="C240" s="16"/>
      <c r="D240" s="16"/>
      <c r="E240" s="17">
        <f>+E231</f>
        <v>100</v>
      </c>
      <c r="F240" s="17">
        <f>+G231</f>
        <v>0.25</v>
      </c>
      <c r="G240" s="17">
        <f>+F233</f>
        <v>5000</v>
      </c>
      <c r="H240" s="16"/>
      <c r="I240" s="19">
        <f>+E240+F240*G240</f>
        <v>1350</v>
      </c>
    </row>
    <row r="243" spans="2:10" x14ac:dyDescent="0.25">
      <c r="B243" t="s">
        <v>177</v>
      </c>
    </row>
    <row r="245" spans="2:10" x14ac:dyDescent="0.25">
      <c r="B245" s="5" t="s">
        <v>183</v>
      </c>
      <c r="C245" s="6"/>
      <c r="D245" s="6"/>
      <c r="E245" s="31">
        <f>+I238</f>
        <v>1600</v>
      </c>
      <c r="F245" s="31">
        <f>+C233</f>
        <v>6000</v>
      </c>
      <c r="G245" s="6"/>
      <c r="H245" s="6"/>
      <c r="I245" s="20">
        <f>+ROUND(E245/F245,3)</f>
        <v>0.26700000000000002</v>
      </c>
      <c r="J245" t="s">
        <v>185</v>
      </c>
    </row>
    <row r="246" spans="2:10" x14ac:dyDescent="0.25">
      <c r="B246" s="9"/>
      <c r="C246" s="10"/>
      <c r="D246" s="10"/>
      <c r="E246" s="10"/>
      <c r="F246" s="10"/>
      <c r="G246" s="10"/>
      <c r="H246" s="10"/>
      <c r="I246" s="21"/>
    </row>
    <row r="247" spans="2:10" x14ac:dyDescent="0.25">
      <c r="B247" s="15" t="s">
        <v>184</v>
      </c>
      <c r="C247" s="16"/>
      <c r="D247" s="16"/>
      <c r="E247" s="17">
        <f>+I240</f>
        <v>1350</v>
      </c>
      <c r="F247" s="17">
        <f>+F233</f>
        <v>5000</v>
      </c>
      <c r="G247" s="16"/>
      <c r="H247" s="16"/>
      <c r="I247" s="22">
        <f>+ROUND(E247/F247,2)</f>
        <v>0.27</v>
      </c>
      <c r="J247" t="s">
        <v>186</v>
      </c>
    </row>
    <row r="250" spans="2:10" x14ac:dyDescent="0.25">
      <c r="B250" t="s">
        <v>178</v>
      </c>
    </row>
    <row r="252" spans="2:10" x14ac:dyDescent="0.25">
      <c r="B252" s="5" t="s">
        <v>187</v>
      </c>
      <c r="C252" s="6"/>
      <c r="D252" s="6"/>
      <c r="E252" s="6"/>
      <c r="F252" s="6"/>
      <c r="G252" s="6"/>
      <c r="H252" s="6"/>
      <c r="I252" s="26">
        <f>+E231</f>
        <v>100</v>
      </c>
    </row>
    <row r="253" spans="2:10" x14ac:dyDescent="0.25">
      <c r="B253" s="9" t="s">
        <v>189</v>
      </c>
      <c r="C253" s="10"/>
      <c r="D253" s="10"/>
      <c r="E253" s="12">
        <f>+G231</f>
        <v>0.25</v>
      </c>
      <c r="F253" s="12">
        <f>+C233</f>
        <v>6000</v>
      </c>
      <c r="G253" s="10"/>
      <c r="H253" s="10"/>
      <c r="I253" s="13">
        <f>+E253*F253</f>
        <v>1500</v>
      </c>
    </row>
    <row r="254" spans="2:10" x14ac:dyDescent="0.25">
      <c r="B254" s="15" t="s">
        <v>188</v>
      </c>
      <c r="C254" s="16"/>
      <c r="D254" s="16"/>
      <c r="E254" s="16"/>
      <c r="F254" s="16"/>
      <c r="G254" s="16"/>
      <c r="H254" s="16"/>
      <c r="I254" s="19">
        <f>SUM(I252:I253)</f>
        <v>1600</v>
      </c>
    </row>
    <row r="256" spans="2:10" x14ac:dyDescent="0.25">
      <c r="B256" t="s">
        <v>179</v>
      </c>
    </row>
    <row r="258" spans="1:12" x14ac:dyDescent="0.25">
      <c r="B258" s="83" t="s">
        <v>190</v>
      </c>
      <c r="C258" s="84"/>
      <c r="D258" s="84"/>
      <c r="E258" s="87">
        <f>+E253</f>
        <v>0.25</v>
      </c>
      <c r="F258" s="84" t="s">
        <v>191</v>
      </c>
      <c r="G258" s="84"/>
      <c r="H258" s="84"/>
      <c r="I258" s="88">
        <f>+C233+1</f>
        <v>6001</v>
      </c>
      <c r="J258" s="84" t="s">
        <v>192</v>
      </c>
      <c r="K258" s="89">
        <f>+E258</f>
        <v>0.25</v>
      </c>
    </row>
    <row r="261" spans="1:12" x14ac:dyDescent="0.25">
      <c r="B261" t="s">
        <v>180</v>
      </c>
    </row>
    <row r="263" spans="1:12" x14ac:dyDescent="0.25">
      <c r="B263" s="83" t="s">
        <v>193</v>
      </c>
      <c r="C263" s="84"/>
      <c r="D263" s="84"/>
      <c r="E263" s="84"/>
      <c r="F263" s="84"/>
      <c r="G263" s="84">
        <f>+I245</f>
        <v>0.26700000000000002</v>
      </c>
      <c r="H263" s="85">
        <f>+E245</f>
        <v>1600</v>
      </c>
      <c r="I263" s="86">
        <f>+F245</f>
        <v>6000</v>
      </c>
    </row>
    <row r="267" spans="1:12" x14ac:dyDescent="0.25">
      <c r="A267" s="24" t="s">
        <v>194</v>
      </c>
    </row>
    <row r="268" spans="1:12" x14ac:dyDescent="0.25">
      <c r="A268" s="24" t="s">
        <v>195</v>
      </c>
    </row>
    <row r="270" spans="1:12" x14ac:dyDescent="0.25">
      <c r="B270" s="5" t="s">
        <v>196</v>
      </c>
      <c r="C270" s="6"/>
      <c r="D270" s="6"/>
      <c r="E270" s="6"/>
      <c r="F270" s="6"/>
      <c r="G270" s="6"/>
      <c r="H270" s="6"/>
      <c r="I270" s="6"/>
      <c r="J270" s="6"/>
      <c r="K270" s="6"/>
      <c r="L270" s="20"/>
    </row>
    <row r="271" spans="1:12" x14ac:dyDescent="0.25">
      <c r="B271" s="9"/>
      <c r="C271" s="10"/>
      <c r="D271" s="10"/>
      <c r="E271" s="10"/>
      <c r="F271" s="10"/>
      <c r="G271" s="46">
        <v>13500</v>
      </c>
      <c r="H271" s="10"/>
      <c r="I271" s="10"/>
      <c r="J271" s="10"/>
      <c r="K271" s="10"/>
      <c r="L271" s="21"/>
    </row>
    <row r="272" spans="1:12" x14ac:dyDescent="0.25">
      <c r="B272" s="9" t="s">
        <v>197</v>
      </c>
      <c r="C272" s="10"/>
      <c r="D272" s="10"/>
      <c r="E272" s="10"/>
      <c r="F272" s="10"/>
      <c r="G272" s="10"/>
      <c r="H272" s="10"/>
      <c r="I272" s="10"/>
      <c r="J272" s="10"/>
      <c r="K272" s="10"/>
      <c r="L272" s="21"/>
    </row>
    <row r="273" spans="1:13" x14ac:dyDescent="0.25">
      <c r="B273" s="9"/>
      <c r="C273" s="10"/>
      <c r="D273" s="10"/>
      <c r="E273" s="10"/>
      <c r="F273" s="10"/>
      <c r="G273" s="10"/>
      <c r="H273" s="10"/>
      <c r="I273" s="10"/>
      <c r="J273" s="10"/>
      <c r="K273" s="10"/>
      <c r="L273" s="21"/>
    </row>
    <row r="274" spans="1:13" x14ac:dyDescent="0.25">
      <c r="B274" s="9" t="s">
        <v>198</v>
      </c>
      <c r="C274" s="10"/>
      <c r="D274" s="10"/>
      <c r="E274" s="10"/>
      <c r="F274" s="10"/>
      <c r="G274" s="10"/>
      <c r="H274" s="10"/>
      <c r="I274" s="10"/>
      <c r="J274" s="10"/>
      <c r="K274" s="10"/>
      <c r="L274" s="21"/>
    </row>
    <row r="275" spans="1:13" x14ac:dyDescent="0.25">
      <c r="B275" s="9" t="s">
        <v>199</v>
      </c>
      <c r="C275" s="10"/>
      <c r="D275" s="10"/>
      <c r="E275" s="10"/>
      <c r="F275" s="10"/>
      <c r="G275" s="10"/>
      <c r="H275" s="10"/>
      <c r="I275" s="10"/>
      <c r="J275" s="10"/>
      <c r="K275" s="10"/>
      <c r="L275" s="21"/>
    </row>
    <row r="276" spans="1:13" x14ac:dyDescent="0.25">
      <c r="B276" s="15" t="s">
        <v>200</v>
      </c>
      <c r="C276" s="16"/>
      <c r="D276" s="16"/>
      <c r="E276" s="16"/>
      <c r="F276" s="16"/>
      <c r="G276" s="16"/>
      <c r="H276" s="16"/>
      <c r="I276" s="16"/>
      <c r="J276" s="16"/>
      <c r="K276" s="16"/>
      <c r="L276" s="22"/>
    </row>
    <row r="278" spans="1:13" x14ac:dyDescent="0.25">
      <c r="B278" s="83" t="s">
        <v>201</v>
      </c>
      <c r="C278" s="84"/>
      <c r="D278" s="84"/>
      <c r="E278" s="84"/>
      <c r="F278" s="84"/>
      <c r="G278" s="84"/>
      <c r="H278" s="84"/>
      <c r="I278" s="90" t="s">
        <v>202</v>
      </c>
    </row>
    <row r="281" spans="1:13" x14ac:dyDescent="0.25">
      <c r="A281" s="24" t="s">
        <v>203</v>
      </c>
    </row>
    <row r="282" spans="1:13" x14ac:dyDescent="0.25">
      <c r="A282" s="24" t="s">
        <v>204</v>
      </c>
    </row>
    <row r="284" spans="1:13" x14ac:dyDescent="0.25">
      <c r="B284" s="5" t="s">
        <v>205</v>
      </c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20"/>
    </row>
    <row r="285" spans="1:13" x14ac:dyDescent="0.25">
      <c r="B285" s="9" t="s">
        <v>206</v>
      </c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21"/>
    </row>
    <row r="286" spans="1:13" x14ac:dyDescent="0.25">
      <c r="B286" s="9" t="s">
        <v>207</v>
      </c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21"/>
    </row>
    <row r="287" spans="1:13" x14ac:dyDescent="0.25">
      <c r="B287" s="9" t="s">
        <v>208</v>
      </c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21"/>
    </row>
    <row r="288" spans="1:13" x14ac:dyDescent="0.25">
      <c r="B288" s="9"/>
      <c r="C288" s="10"/>
      <c r="D288" s="10"/>
      <c r="E288" s="10"/>
      <c r="F288" s="10"/>
      <c r="G288" s="10"/>
      <c r="H288" s="10"/>
      <c r="I288" s="10"/>
      <c r="J288" s="10"/>
      <c r="K288" s="10"/>
      <c r="L288" s="46">
        <v>500</v>
      </c>
      <c r="M288" s="21"/>
    </row>
    <row r="289" spans="1:13" x14ac:dyDescent="0.25">
      <c r="B289" s="9" t="s">
        <v>209</v>
      </c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21"/>
    </row>
    <row r="290" spans="1:13" x14ac:dyDescent="0.25">
      <c r="B290" s="9"/>
      <c r="C290" s="10"/>
      <c r="D290" s="46">
        <v>8900</v>
      </c>
      <c r="E290" s="10"/>
      <c r="F290" s="10"/>
      <c r="G290" s="10"/>
      <c r="H290" s="10"/>
      <c r="I290" s="10"/>
      <c r="J290" s="46">
        <v>5100</v>
      </c>
      <c r="K290" s="10"/>
      <c r="L290" s="10"/>
      <c r="M290" s="21"/>
    </row>
    <row r="291" spans="1:13" x14ac:dyDescent="0.25">
      <c r="B291" s="9" t="s">
        <v>210</v>
      </c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21"/>
    </row>
    <row r="292" spans="1:13" x14ac:dyDescent="0.25">
      <c r="B292" s="15"/>
      <c r="C292" s="16"/>
      <c r="D292" s="16"/>
      <c r="E292" s="51">
        <v>10</v>
      </c>
      <c r="F292" s="16"/>
      <c r="G292" s="16"/>
      <c r="H292" s="16"/>
      <c r="I292" s="16"/>
      <c r="J292" s="16"/>
      <c r="K292" s="16"/>
      <c r="L292" s="16"/>
      <c r="M292" s="22"/>
    </row>
    <row r="294" spans="1:13" x14ac:dyDescent="0.25">
      <c r="B294" t="s">
        <v>211</v>
      </c>
    </row>
    <row r="296" spans="1:13" x14ac:dyDescent="0.25">
      <c r="B296" s="5" t="s">
        <v>213</v>
      </c>
      <c r="C296" s="6"/>
      <c r="D296" s="6"/>
      <c r="E296" s="6"/>
      <c r="F296" s="31">
        <f>+D290</f>
        <v>8900</v>
      </c>
      <c r="G296" s="31">
        <f>+E292</f>
        <v>10</v>
      </c>
      <c r="H296" s="6"/>
      <c r="I296" s="26">
        <f>+F296*G296</f>
        <v>89000</v>
      </c>
    </row>
    <row r="297" spans="1:13" x14ac:dyDescent="0.25">
      <c r="B297" s="9" t="s">
        <v>214</v>
      </c>
      <c r="C297" s="10"/>
      <c r="D297" s="10"/>
      <c r="E297" s="12">
        <f>+J290</f>
        <v>5100</v>
      </c>
      <c r="F297" s="12">
        <f>+L288</f>
        <v>500</v>
      </c>
      <c r="G297" s="12">
        <f>+E292</f>
        <v>10</v>
      </c>
      <c r="H297" s="10"/>
      <c r="I297" s="13">
        <f>+(E297+F297)*G297</f>
        <v>56000</v>
      </c>
    </row>
    <row r="298" spans="1:13" x14ac:dyDescent="0.25">
      <c r="B298" s="15" t="s">
        <v>212</v>
      </c>
      <c r="C298" s="16"/>
      <c r="D298" s="16"/>
      <c r="E298" s="16"/>
      <c r="F298" s="16"/>
      <c r="G298" s="16"/>
      <c r="H298" s="16"/>
      <c r="I298" s="19">
        <f>+I296-I297</f>
        <v>33000</v>
      </c>
    </row>
    <row r="301" spans="1:13" x14ac:dyDescent="0.25">
      <c r="A301" s="24" t="s">
        <v>215</v>
      </c>
    </row>
    <row r="302" spans="1:13" x14ac:dyDescent="0.25">
      <c r="A302" s="24" t="s">
        <v>195</v>
      </c>
    </row>
    <row r="304" spans="1:13" x14ac:dyDescent="0.25">
      <c r="B304" s="5" t="s">
        <v>216</v>
      </c>
      <c r="C304" s="6"/>
      <c r="D304" s="6"/>
      <c r="E304" s="6"/>
      <c r="F304" s="6"/>
      <c r="G304" s="6"/>
      <c r="H304" s="6"/>
      <c r="I304" s="6"/>
      <c r="J304" s="20"/>
    </row>
    <row r="305" spans="1:10" x14ac:dyDescent="0.25">
      <c r="B305" s="9"/>
      <c r="C305" s="46">
        <v>60</v>
      </c>
      <c r="D305" s="10"/>
      <c r="E305" s="10"/>
      <c r="F305" s="10"/>
      <c r="G305" s="10"/>
      <c r="H305" s="10"/>
      <c r="I305" s="10"/>
      <c r="J305" s="21"/>
    </row>
    <row r="306" spans="1:10" x14ac:dyDescent="0.25">
      <c r="B306" s="9" t="s">
        <v>217</v>
      </c>
      <c r="C306" s="10"/>
      <c r="D306" s="10"/>
      <c r="E306" s="10"/>
      <c r="F306" s="10"/>
      <c r="G306" s="10"/>
      <c r="H306" s="10"/>
      <c r="I306" s="10"/>
      <c r="J306" s="21"/>
    </row>
    <row r="307" spans="1:10" x14ac:dyDescent="0.25">
      <c r="B307" s="15"/>
      <c r="C307" s="16"/>
      <c r="D307" s="16"/>
      <c r="E307" s="51">
        <v>100</v>
      </c>
      <c r="F307" s="16"/>
      <c r="G307" s="16"/>
      <c r="H307" s="16"/>
      <c r="I307" s="16"/>
      <c r="J307" s="22"/>
    </row>
    <row r="310" spans="1:10" x14ac:dyDescent="0.25">
      <c r="A310" s="24">
        <v>1</v>
      </c>
      <c r="B310" t="s">
        <v>218</v>
      </c>
    </row>
    <row r="312" spans="1:10" x14ac:dyDescent="0.25">
      <c r="B312" s="25">
        <f>+E307</f>
        <v>100</v>
      </c>
    </row>
    <row r="315" spans="1:10" x14ac:dyDescent="0.25">
      <c r="A315" s="24">
        <v>2</v>
      </c>
      <c r="B315" t="s">
        <v>219</v>
      </c>
    </row>
    <row r="317" spans="1:10" x14ac:dyDescent="0.25">
      <c r="B317" s="91" t="s">
        <v>220</v>
      </c>
      <c r="C317" s="90"/>
    </row>
  </sheetData>
  <mergeCells count="2">
    <mergeCell ref="H206:L206"/>
    <mergeCell ref="B195:C195"/>
  </mergeCells>
  <conditionalFormatting sqref="K223:XFD224 A223:H224 A264:F264 J264:XFD264 A225:XFD263 A265:XFD1048576 A196:XFD222 A195:B195 D195:XFD195 A1:XFD194">
    <cfRule type="cellIs" dxfId="29" priority="1" operator="equal">
      <formula>FALSE</formula>
    </cfRule>
    <cfRule type="cellIs" dxfId="28" priority="2" operator="equal">
      <formula>TRUE</formula>
    </cfRule>
  </conditionalFormatting>
  <dataValidations count="3">
    <dataValidation type="list" allowBlank="1" showInputMessage="1" showErrorMessage="1" sqref="J91:J102">
      <formula1>$P$87:$P$88</formula1>
    </dataValidation>
    <dataValidation type="list" allowBlank="1" showInputMessage="1" showErrorMessage="1" sqref="K91:K102">
      <formula1>$Q$87:$Q$88</formula1>
    </dataValidation>
    <dataValidation type="list" allowBlank="1" showInputMessage="1" showErrorMessage="1" sqref="L91:L102">
      <formula1>$R$87:$R$89</formula1>
    </dataValidation>
  </dataValidations>
  <hyperlinks>
    <hyperlink ref="B195" location="'2-29'!A1" tooltip="Build a spreadsheet 2-29" display="Build a spreadsheet"/>
  </hyperlinks>
  <pageMargins left="0.7" right="0.7" top="0.75" bottom="0.75" header="0.3" footer="0.3"/>
  <pageSetup orientation="portrait" horizontalDpi="300" verticalDpi="300" r:id="rId1"/>
  <ignoredErrors>
    <ignoredError sqref="I182 I184 H22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Q892"/>
  <sheetViews>
    <sheetView showGridLines="0" workbookViewId="0"/>
  </sheetViews>
  <sheetFormatPr defaultRowHeight="15" x14ac:dyDescent="0.25"/>
  <cols>
    <col min="1" max="1" width="9.140625" style="24"/>
    <col min="4" max="5" width="10.140625" bestFit="1" customWidth="1"/>
    <col min="6" max="8" width="11.7109375" bestFit="1" customWidth="1"/>
    <col min="9" max="9" width="12" bestFit="1" customWidth="1"/>
    <col min="10" max="10" width="12.7109375" customWidth="1"/>
    <col min="11" max="11" width="9.85546875" customWidth="1"/>
    <col min="12" max="12" width="12.7109375" customWidth="1"/>
    <col min="13" max="13" width="11.85546875" customWidth="1"/>
  </cols>
  <sheetData>
    <row r="3" spans="1:17" x14ac:dyDescent="0.25">
      <c r="A3" s="24" t="s">
        <v>221</v>
      </c>
    </row>
    <row r="4" spans="1:17" x14ac:dyDescent="0.25">
      <c r="A4" s="24" t="s">
        <v>222</v>
      </c>
      <c r="P4" s="94" t="s">
        <v>70</v>
      </c>
      <c r="Q4" s="20"/>
    </row>
    <row r="5" spans="1:17" x14ac:dyDescent="0.25">
      <c r="P5" s="9" t="s">
        <v>237</v>
      </c>
      <c r="Q5" s="21"/>
    </row>
    <row r="6" spans="1:17" x14ac:dyDescent="0.25">
      <c r="P6" s="15" t="s">
        <v>238</v>
      </c>
      <c r="Q6" s="22"/>
    </row>
    <row r="7" spans="1:17" x14ac:dyDescent="0.25">
      <c r="B7" s="5" t="s">
        <v>223</v>
      </c>
      <c r="C7" s="6"/>
      <c r="D7" s="6"/>
      <c r="E7" s="6"/>
      <c r="F7" s="6"/>
      <c r="G7" s="6"/>
      <c r="H7" s="6"/>
      <c r="I7" s="6"/>
      <c r="J7" s="6"/>
      <c r="K7" s="92" t="s">
        <v>235</v>
      </c>
      <c r="L7" s="92" t="s">
        <v>236</v>
      </c>
      <c r="M7" s="93" t="s">
        <v>239</v>
      </c>
    </row>
    <row r="8" spans="1:17" x14ac:dyDescent="0.25">
      <c r="B8" s="9"/>
      <c r="C8" s="10"/>
      <c r="D8" s="10"/>
      <c r="E8" s="10"/>
      <c r="F8" s="10"/>
      <c r="G8" s="10"/>
      <c r="H8" s="10"/>
      <c r="I8" s="10"/>
      <c r="J8" s="10"/>
      <c r="K8" s="10"/>
      <c r="L8" s="10"/>
      <c r="M8" s="21"/>
    </row>
    <row r="9" spans="1:17" x14ac:dyDescent="0.25">
      <c r="B9" s="9" t="s">
        <v>224</v>
      </c>
      <c r="C9" s="10"/>
      <c r="D9" s="10"/>
      <c r="E9" s="10"/>
      <c r="F9" s="10"/>
      <c r="G9" s="10"/>
      <c r="H9" s="10"/>
      <c r="I9" s="10"/>
      <c r="J9" s="10"/>
      <c r="K9" s="10" t="s">
        <v>238</v>
      </c>
      <c r="L9" s="10" t="s">
        <v>237</v>
      </c>
      <c r="M9" s="21" t="s">
        <v>238</v>
      </c>
    </row>
    <row r="10" spans="1:17" x14ac:dyDescent="0.25">
      <c r="B10" s="9" t="s">
        <v>225</v>
      </c>
      <c r="C10" s="10"/>
      <c r="D10" s="10"/>
      <c r="E10" s="10"/>
      <c r="F10" s="10"/>
      <c r="G10" s="10"/>
      <c r="H10" s="10"/>
      <c r="I10" s="10"/>
      <c r="J10" s="10"/>
      <c r="K10" s="10" t="s">
        <v>237</v>
      </c>
      <c r="L10" s="10" t="s">
        <v>238</v>
      </c>
      <c r="M10" s="21" t="s">
        <v>238</v>
      </c>
    </row>
    <row r="11" spans="1:17" x14ac:dyDescent="0.25">
      <c r="B11" s="9" t="s">
        <v>226</v>
      </c>
      <c r="C11" s="10"/>
      <c r="D11" s="10"/>
      <c r="E11" s="10"/>
      <c r="F11" s="10"/>
      <c r="G11" s="10"/>
      <c r="H11" s="10"/>
      <c r="I11" s="10"/>
      <c r="J11" s="10"/>
      <c r="K11" s="10" t="s">
        <v>238</v>
      </c>
      <c r="L11" s="10" t="s">
        <v>237</v>
      </c>
      <c r="M11" s="21" t="s">
        <v>238</v>
      </c>
    </row>
    <row r="12" spans="1:17" x14ac:dyDescent="0.25">
      <c r="B12" s="9" t="s">
        <v>227</v>
      </c>
      <c r="C12" s="10"/>
      <c r="D12" s="10"/>
      <c r="E12" s="10"/>
      <c r="F12" s="10"/>
      <c r="G12" s="10"/>
      <c r="H12" s="10"/>
      <c r="I12" s="10"/>
      <c r="J12" s="10"/>
      <c r="K12" s="10" t="s">
        <v>238</v>
      </c>
      <c r="L12" s="10" t="s">
        <v>237</v>
      </c>
      <c r="M12" s="21" t="s">
        <v>238</v>
      </c>
    </row>
    <row r="13" spans="1:17" x14ac:dyDescent="0.25">
      <c r="B13" s="9" t="s">
        <v>228</v>
      </c>
      <c r="C13" s="10"/>
      <c r="D13" s="10"/>
      <c r="E13" s="10"/>
      <c r="F13" s="10"/>
      <c r="G13" s="10"/>
      <c r="H13" s="10"/>
      <c r="I13" s="10"/>
      <c r="J13" s="10"/>
      <c r="K13" s="10" t="s">
        <v>238</v>
      </c>
      <c r="L13" s="10" t="s">
        <v>238</v>
      </c>
      <c r="M13" s="21" t="s">
        <v>237</v>
      </c>
    </row>
    <row r="14" spans="1:17" x14ac:dyDescent="0.25">
      <c r="B14" s="9" t="s">
        <v>229</v>
      </c>
      <c r="C14" s="10"/>
      <c r="D14" s="10"/>
      <c r="E14" s="10"/>
      <c r="F14" s="10"/>
      <c r="G14" s="10"/>
      <c r="H14" s="10"/>
      <c r="I14" s="10"/>
      <c r="J14" s="10"/>
      <c r="K14" s="10" t="s">
        <v>238</v>
      </c>
      <c r="L14" s="10" t="s">
        <v>237</v>
      </c>
      <c r="M14" s="21" t="s">
        <v>238</v>
      </c>
    </row>
    <row r="15" spans="1:17" x14ac:dyDescent="0.25">
      <c r="B15" s="9" t="s">
        <v>230</v>
      </c>
      <c r="C15" s="10"/>
      <c r="D15" s="10"/>
      <c r="E15" s="10"/>
      <c r="F15" s="10"/>
      <c r="G15" s="10"/>
      <c r="H15" s="10"/>
      <c r="I15" s="10"/>
      <c r="J15" s="10"/>
      <c r="K15" s="10" t="s">
        <v>238</v>
      </c>
      <c r="L15" s="10" t="s">
        <v>238</v>
      </c>
      <c r="M15" s="21" t="s">
        <v>237</v>
      </c>
    </row>
    <row r="16" spans="1:17" x14ac:dyDescent="0.25">
      <c r="B16" s="9" t="s">
        <v>231</v>
      </c>
      <c r="C16" s="10"/>
      <c r="D16" s="10"/>
      <c r="E16" s="10"/>
      <c r="F16" s="10"/>
      <c r="G16" s="10"/>
      <c r="H16" s="10"/>
      <c r="I16" s="10"/>
      <c r="J16" s="10"/>
      <c r="K16" s="10" t="s">
        <v>238</v>
      </c>
      <c r="L16" s="10" t="s">
        <v>238</v>
      </c>
      <c r="M16" s="21" t="s">
        <v>237</v>
      </c>
    </row>
    <row r="17" spans="1:13" x14ac:dyDescent="0.25">
      <c r="B17" s="9" t="s">
        <v>232</v>
      </c>
      <c r="C17" s="10"/>
      <c r="D17" s="10"/>
      <c r="E17" s="10"/>
      <c r="F17" s="10"/>
      <c r="G17" s="10"/>
      <c r="H17" s="10"/>
      <c r="I17" s="10"/>
      <c r="J17" s="10"/>
      <c r="K17" s="10" t="s">
        <v>237</v>
      </c>
      <c r="L17" s="10" t="s">
        <v>238</v>
      </c>
      <c r="M17" s="21" t="s">
        <v>237</v>
      </c>
    </row>
    <row r="18" spans="1:13" x14ac:dyDescent="0.25">
      <c r="B18" s="9" t="s">
        <v>233</v>
      </c>
      <c r="C18" s="10"/>
      <c r="D18" s="10"/>
      <c r="E18" s="10"/>
      <c r="F18" s="10"/>
      <c r="G18" s="10"/>
      <c r="H18" s="10"/>
      <c r="I18" s="10"/>
      <c r="J18" s="10"/>
      <c r="K18" s="10" t="s">
        <v>238</v>
      </c>
      <c r="L18" s="10" t="s">
        <v>237</v>
      </c>
      <c r="M18" s="21" t="s">
        <v>238</v>
      </c>
    </row>
    <row r="19" spans="1:13" x14ac:dyDescent="0.25">
      <c r="B19" s="15" t="s">
        <v>234</v>
      </c>
      <c r="C19" s="16"/>
      <c r="D19" s="16"/>
      <c r="E19" s="16"/>
      <c r="F19" s="16"/>
      <c r="G19" s="16"/>
      <c r="H19" s="16"/>
      <c r="I19" s="16"/>
      <c r="J19" s="16"/>
      <c r="K19" s="16" t="s">
        <v>238</v>
      </c>
      <c r="L19" s="16" t="s">
        <v>237</v>
      </c>
      <c r="M19" s="22" t="s">
        <v>238</v>
      </c>
    </row>
    <row r="23" spans="1:13" x14ac:dyDescent="0.25">
      <c r="A23" s="24" t="s">
        <v>240</v>
      </c>
    </row>
    <row r="24" spans="1:13" x14ac:dyDescent="0.25">
      <c r="A24" s="24" t="s">
        <v>241</v>
      </c>
    </row>
    <row r="26" spans="1:13" x14ac:dyDescent="0.25">
      <c r="B26" t="s">
        <v>246</v>
      </c>
    </row>
    <row r="28" spans="1:13" x14ac:dyDescent="0.25">
      <c r="B28" s="5" t="s">
        <v>247</v>
      </c>
      <c r="C28" s="6"/>
      <c r="D28" s="6"/>
      <c r="E28" s="6"/>
      <c r="F28" s="6"/>
      <c r="G28" s="6"/>
      <c r="H28" s="6"/>
      <c r="I28" s="6"/>
      <c r="J28" s="6"/>
      <c r="K28" s="6"/>
      <c r="L28" s="48">
        <v>175000</v>
      </c>
    </row>
    <row r="29" spans="1:13" x14ac:dyDescent="0.25">
      <c r="B29" s="9" t="s">
        <v>248</v>
      </c>
      <c r="C29" s="10"/>
      <c r="D29" s="10"/>
      <c r="E29" s="10"/>
      <c r="F29" s="10"/>
      <c r="G29" s="10"/>
      <c r="H29" s="10"/>
      <c r="I29" s="10"/>
      <c r="J29" s="10"/>
      <c r="K29" s="10"/>
      <c r="L29" s="49">
        <v>254000</v>
      </c>
    </row>
    <row r="30" spans="1:13" x14ac:dyDescent="0.25">
      <c r="B30" s="9" t="s">
        <v>249</v>
      </c>
      <c r="C30" s="10"/>
      <c r="D30" s="10"/>
      <c r="E30" s="10"/>
      <c r="F30" s="10"/>
      <c r="G30" s="10"/>
      <c r="H30" s="10"/>
      <c r="I30" s="10"/>
      <c r="J30" s="10"/>
      <c r="K30" s="10"/>
      <c r="L30" s="49">
        <v>109000</v>
      </c>
    </row>
    <row r="31" spans="1:13" x14ac:dyDescent="0.25">
      <c r="B31" s="9" t="s">
        <v>250</v>
      </c>
      <c r="C31" s="10"/>
      <c r="D31" s="10"/>
      <c r="E31" s="10"/>
      <c r="F31" s="10"/>
      <c r="G31" s="10"/>
      <c r="H31" s="10"/>
      <c r="I31" s="10"/>
      <c r="J31" s="10"/>
      <c r="K31" s="10"/>
      <c r="L31" s="49">
        <v>133000</v>
      </c>
    </row>
    <row r="32" spans="1:13" x14ac:dyDescent="0.25">
      <c r="B32" s="9" t="s">
        <v>251</v>
      </c>
      <c r="C32" s="10"/>
      <c r="D32" s="10"/>
      <c r="E32" s="10"/>
      <c r="F32" s="10"/>
      <c r="G32" s="10"/>
      <c r="H32" s="10"/>
      <c r="I32" s="10"/>
      <c r="J32" s="10"/>
      <c r="K32" s="10"/>
      <c r="L32" s="49">
        <v>80000</v>
      </c>
    </row>
    <row r="33" spans="2:16" x14ac:dyDescent="0.25">
      <c r="B33" s="9" t="s">
        <v>252</v>
      </c>
      <c r="C33" s="10"/>
      <c r="D33" s="10"/>
      <c r="E33" s="10"/>
      <c r="F33" s="10"/>
      <c r="G33" s="10"/>
      <c r="H33" s="10"/>
      <c r="I33" s="10"/>
      <c r="J33" s="10"/>
      <c r="K33" s="10"/>
      <c r="L33" s="49">
        <v>195000</v>
      </c>
    </row>
    <row r="34" spans="2:16" x14ac:dyDescent="0.25">
      <c r="B34" s="9" t="s">
        <v>253</v>
      </c>
      <c r="C34" s="10"/>
      <c r="D34" s="10"/>
      <c r="E34" s="10"/>
      <c r="F34" s="10"/>
      <c r="G34" s="10"/>
      <c r="H34" s="10"/>
      <c r="I34" s="10"/>
      <c r="J34" s="10"/>
      <c r="K34" s="10"/>
      <c r="L34" s="49">
        <v>344000</v>
      </c>
    </row>
    <row r="35" spans="2:16" x14ac:dyDescent="0.25">
      <c r="B35" s="15" t="s">
        <v>254</v>
      </c>
      <c r="C35" s="16"/>
      <c r="D35" s="51">
        <v>130</v>
      </c>
      <c r="E35" s="16" t="s">
        <v>255</v>
      </c>
      <c r="F35" s="16"/>
      <c r="G35" s="16"/>
      <c r="H35" s="16"/>
      <c r="I35" s="16"/>
      <c r="J35" s="16"/>
      <c r="K35" s="16"/>
      <c r="L35" s="50">
        <v>1495000</v>
      </c>
    </row>
    <row r="37" spans="2:16" x14ac:dyDescent="0.25">
      <c r="B37" s="95">
        <v>0.75</v>
      </c>
      <c r="C37" s="84" t="s">
        <v>256</v>
      </c>
      <c r="D37" s="84"/>
      <c r="E37" s="84"/>
      <c r="F37" s="84"/>
      <c r="G37" s="84"/>
      <c r="H37" s="84"/>
      <c r="I37" s="84"/>
      <c r="J37" s="84"/>
      <c r="K37" s="96">
        <f>1-B37</f>
        <v>0.25</v>
      </c>
      <c r="L37" s="84" t="s">
        <v>257</v>
      </c>
      <c r="M37" s="84"/>
      <c r="N37" s="84"/>
      <c r="O37" s="84"/>
      <c r="P37" s="90"/>
    </row>
    <row r="39" spans="2:16" x14ac:dyDescent="0.25">
      <c r="B39" s="5" t="s">
        <v>258</v>
      </c>
      <c r="C39" s="6"/>
      <c r="D39" s="6"/>
      <c r="E39" s="6"/>
      <c r="F39" s="6"/>
      <c r="G39" s="6"/>
      <c r="H39" s="6"/>
      <c r="I39" s="97">
        <v>36892</v>
      </c>
      <c r="J39" s="98"/>
      <c r="K39" s="99">
        <v>11658</v>
      </c>
    </row>
    <row r="40" spans="2:16" x14ac:dyDescent="0.25">
      <c r="B40" s="9" t="s">
        <v>259</v>
      </c>
      <c r="C40" s="10"/>
      <c r="D40" s="10"/>
      <c r="E40" s="10"/>
      <c r="F40" s="10"/>
      <c r="G40" s="10"/>
      <c r="H40" s="10"/>
      <c r="I40" s="46">
        <v>15800</v>
      </c>
      <c r="J40" s="10"/>
      <c r="K40" s="49">
        <v>18200</v>
      </c>
    </row>
    <row r="41" spans="2:16" x14ac:dyDescent="0.25">
      <c r="B41" s="9" t="s">
        <v>260</v>
      </c>
      <c r="C41" s="10"/>
      <c r="D41" s="10"/>
      <c r="E41" s="10"/>
      <c r="F41" s="10"/>
      <c r="G41" s="10"/>
      <c r="H41" s="10"/>
      <c r="I41" s="46">
        <v>35700</v>
      </c>
      <c r="J41" s="10"/>
      <c r="K41" s="49">
        <v>62100</v>
      </c>
    </row>
    <row r="42" spans="2:16" x14ac:dyDescent="0.25">
      <c r="B42" s="15" t="s">
        <v>261</v>
      </c>
      <c r="C42" s="16"/>
      <c r="D42" s="16"/>
      <c r="E42" s="16"/>
      <c r="F42" s="16"/>
      <c r="G42" s="16"/>
      <c r="H42" s="16"/>
      <c r="I42" s="51">
        <v>111100</v>
      </c>
      <c r="J42" s="16"/>
      <c r="K42" s="50">
        <v>97900</v>
      </c>
    </row>
    <row r="44" spans="2:16" x14ac:dyDescent="0.25">
      <c r="B44" s="5" t="s">
        <v>262</v>
      </c>
      <c r="C44" s="6"/>
      <c r="D44" s="6"/>
      <c r="E44" s="6"/>
      <c r="F44" s="6"/>
      <c r="G44" s="6"/>
      <c r="H44" s="6"/>
      <c r="I44" s="6"/>
      <c r="J44" s="6"/>
      <c r="K44" s="6"/>
      <c r="L44" s="20"/>
    </row>
    <row r="45" spans="2:16" x14ac:dyDescent="0.25">
      <c r="B45" s="15"/>
      <c r="C45" s="16"/>
      <c r="D45" s="16"/>
      <c r="E45" s="16"/>
      <c r="F45" s="16"/>
      <c r="G45" s="16"/>
      <c r="H45" s="51">
        <v>1350</v>
      </c>
      <c r="I45" s="16"/>
      <c r="J45" s="51">
        <v>1190</v>
      </c>
      <c r="K45" s="16"/>
      <c r="L45" s="22"/>
    </row>
    <row r="47" spans="2:16" x14ac:dyDescent="0.25">
      <c r="B47" t="s">
        <v>263</v>
      </c>
    </row>
    <row r="49" spans="1:9" x14ac:dyDescent="0.25">
      <c r="A49" s="24">
        <v>1</v>
      </c>
      <c r="B49" s="5" t="s">
        <v>106</v>
      </c>
      <c r="C49" s="6"/>
      <c r="D49" s="6"/>
      <c r="E49" s="6"/>
      <c r="F49" s="6"/>
      <c r="G49" s="6"/>
      <c r="H49" s="6"/>
      <c r="I49" s="20"/>
    </row>
    <row r="50" spans="1:9" x14ac:dyDescent="0.25">
      <c r="B50" s="9" t="s">
        <v>242</v>
      </c>
      <c r="C50" s="10"/>
      <c r="D50" s="10"/>
      <c r="E50" s="10"/>
      <c r="F50" s="10"/>
      <c r="G50" s="10"/>
      <c r="H50" s="10"/>
      <c r="I50" s="13">
        <f>+L30</f>
        <v>109000</v>
      </c>
    </row>
    <row r="51" spans="1:9" x14ac:dyDescent="0.25">
      <c r="B51" s="9" t="s">
        <v>245</v>
      </c>
      <c r="C51" s="10"/>
      <c r="D51" s="10"/>
      <c r="E51" s="12">
        <f>+L32</f>
        <v>80000</v>
      </c>
      <c r="F51" s="100">
        <f>+B37</f>
        <v>0.75</v>
      </c>
      <c r="G51" s="10"/>
      <c r="H51" s="10"/>
      <c r="I51" s="13">
        <f>+E51*F51</f>
        <v>60000</v>
      </c>
    </row>
    <row r="52" spans="1:9" x14ac:dyDescent="0.25">
      <c r="B52" s="9" t="s">
        <v>243</v>
      </c>
      <c r="C52" s="10"/>
      <c r="D52" s="10"/>
      <c r="E52" s="10"/>
      <c r="F52" s="10"/>
      <c r="G52" s="10"/>
      <c r="H52" s="10"/>
      <c r="I52" s="13">
        <f>+L34</f>
        <v>344000</v>
      </c>
    </row>
    <row r="53" spans="1:9" x14ac:dyDescent="0.25">
      <c r="B53" s="15" t="s">
        <v>244</v>
      </c>
      <c r="C53" s="16"/>
      <c r="D53" s="16"/>
      <c r="E53" s="16"/>
      <c r="F53" s="16"/>
      <c r="G53" s="16"/>
      <c r="H53" s="16"/>
      <c r="I53" s="19">
        <f>SUM(I50:I52)</f>
        <v>513000</v>
      </c>
    </row>
    <row r="56" spans="1:9" x14ac:dyDescent="0.25">
      <c r="B56" t="s">
        <v>264</v>
      </c>
    </row>
    <row r="58" spans="1:9" x14ac:dyDescent="0.25">
      <c r="A58" s="24">
        <v>2</v>
      </c>
      <c r="B58" s="5" t="s">
        <v>268</v>
      </c>
      <c r="C58" s="6"/>
      <c r="D58" s="6"/>
      <c r="E58" s="6"/>
      <c r="F58" s="6"/>
      <c r="G58" s="6"/>
      <c r="H58" s="6"/>
      <c r="I58" s="20"/>
    </row>
    <row r="59" spans="1:9" x14ac:dyDescent="0.25">
      <c r="B59" s="9"/>
      <c r="C59" s="10" t="s">
        <v>100</v>
      </c>
      <c r="D59" s="10"/>
      <c r="E59" s="10"/>
      <c r="F59" s="10"/>
      <c r="G59" s="10"/>
      <c r="H59" s="10"/>
      <c r="I59" s="21"/>
    </row>
    <row r="60" spans="1:9" x14ac:dyDescent="0.25">
      <c r="B60" s="9"/>
      <c r="C60" s="10" t="s">
        <v>269</v>
      </c>
      <c r="D60" s="10"/>
      <c r="E60" s="10"/>
      <c r="F60" s="10"/>
      <c r="G60" s="10"/>
      <c r="H60" s="12">
        <f>+I40</f>
        <v>15800</v>
      </c>
      <c r="I60" s="21"/>
    </row>
    <row r="61" spans="1:9" x14ac:dyDescent="0.25">
      <c r="B61" s="9"/>
      <c r="C61" s="10" t="s">
        <v>270</v>
      </c>
      <c r="D61" s="10"/>
      <c r="E61" s="10"/>
      <c r="F61" s="10"/>
      <c r="G61" s="10"/>
      <c r="H61" s="12">
        <f>+L28</f>
        <v>175000</v>
      </c>
      <c r="I61" s="21"/>
    </row>
    <row r="62" spans="1:9" x14ac:dyDescent="0.25">
      <c r="B62" s="9"/>
      <c r="C62" s="10" t="s">
        <v>271</v>
      </c>
      <c r="D62" s="10"/>
      <c r="E62" s="10"/>
      <c r="F62" s="10"/>
      <c r="G62" s="10"/>
      <c r="H62" s="12">
        <f>SUM(H60:H61)</f>
        <v>190800</v>
      </c>
      <c r="I62" s="21"/>
    </row>
    <row r="63" spans="1:9" x14ac:dyDescent="0.25">
      <c r="B63" s="9"/>
      <c r="C63" s="10" t="s">
        <v>272</v>
      </c>
      <c r="D63" s="10"/>
      <c r="E63" s="10"/>
      <c r="F63" s="10"/>
      <c r="G63" s="10"/>
      <c r="H63" s="12">
        <f>+K40</f>
        <v>18200</v>
      </c>
      <c r="I63" s="21"/>
    </row>
    <row r="64" spans="1:9" x14ac:dyDescent="0.25">
      <c r="B64" s="9"/>
      <c r="C64" s="10" t="s">
        <v>273</v>
      </c>
      <c r="D64" s="10"/>
      <c r="E64" s="10"/>
      <c r="F64" s="10"/>
      <c r="G64" s="10"/>
      <c r="H64" s="10"/>
      <c r="I64" s="13">
        <f>+H62-H63</f>
        <v>172600</v>
      </c>
    </row>
    <row r="65" spans="2:9" x14ac:dyDescent="0.25">
      <c r="B65" s="9"/>
      <c r="C65" s="10" t="s">
        <v>274</v>
      </c>
      <c r="D65" s="10"/>
      <c r="E65" s="10"/>
      <c r="F65" s="10"/>
      <c r="G65" s="10"/>
      <c r="H65" s="10"/>
      <c r="I65" s="13">
        <f>+L29</f>
        <v>254000</v>
      </c>
    </row>
    <row r="66" spans="2:9" x14ac:dyDescent="0.25">
      <c r="B66" s="9"/>
      <c r="C66" s="10" t="s">
        <v>275</v>
      </c>
      <c r="D66" s="10"/>
      <c r="E66" s="10"/>
      <c r="F66" s="10"/>
      <c r="G66" s="10"/>
      <c r="H66" s="10"/>
      <c r="I66" s="13">
        <f>+I53</f>
        <v>513000</v>
      </c>
    </row>
    <row r="67" spans="2:9" x14ac:dyDescent="0.25">
      <c r="B67" s="9"/>
      <c r="C67" s="10" t="s">
        <v>276</v>
      </c>
      <c r="D67" s="10"/>
      <c r="E67" s="10"/>
      <c r="F67" s="10"/>
      <c r="G67" s="10"/>
      <c r="H67" s="10"/>
      <c r="I67" s="13">
        <f>SUM(I64:I66)</f>
        <v>939600</v>
      </c>
    </row>
    <row r="68" spans="2:9" x14ac:dyDescent="0.25">
      <c r="B68" s="9"/>
      <c r="C68" s="10" t="s">
        <v>277</v>
      </c>
      <c r="D68" s="10"/>
      <c r="E68" s="10"/>
      <c r="F68" s="10"/>
      <c r="G68" s="10"/>
      <c r="H68" s="10"/>
      <c r="I68" s="13">
        <f>+I41</f>
        <v>35700</v>
      </c>
    </row>
    <row r="69" spans="2:9" x14ac:dyDescent="0.25">
      <c r="B69" s="9"/>
      <c r="C69" s="10" t="s">
        <v>278</v>
      </c>
      <c r="D69" s="10"/>
      <c r="E69" s="10"/>
      <c r="F69" s="10"/>
      <c r="G69" s="10"/>
      <c r="H69" s="10"/>
      <c r="I69" s="13">
        <f>+I67+I68</f>
        <v>975300</v>
      </c>
    </row>
    <row r="70" spans="2:9" x14ac:dyDescent="0.25">
      <c r="B70" s="9"/>
      <c r="C70" s="10" t="s">
        <v>279</v>
      </c>
      <c r="D70" s="10"/>
      <c r="E70" s="10"/>
      <c r="F70" s="10"/>
      <c r="G70" s="10"/>
      <c r="H70" s="10"/>
      <c r="I70" s="13">
        <f>+K41</f>
        <v>62100</v>
      </c>
    </row>
    <row r="71" spans="2:9" x14ac:dyDescent="0.25">
      <c r="B71" s="15"/>
      <c r="C71" s="16" t="s">
        <v>280</v>
      </c>
      <c r="D71" s="16"/>
      <c r="E71" s="16"/>
      <c r="F71" s="16"/>
      <c r="G71" s="16"/>
      <c r="H71" s="16"/>
      <c r="I71" s="19">
        <f>+I69-I70</f>
        <v>913200</v>
      </c>
    </row>
    <row r="74" spans="2:9" x14ac:dyDescent="0.25">
      <c r="B74" t="s">
        <v>265</v>
      </c>
    </row>
    <row r="76" spans="2:9" x14ac:dyDescent="0.25">
      <c r="B76" s="5" t="s">
        <v>281</v>
      </c>
      <c r="C76" s="6"/>
      <c r="D76" s="6"/>
      <c r="E76" s="6"/>
      <c r="F76" s="6"/>
      <c r="G76" s="6"/>
      <c r="H76" s="20"/>
    </row>
    <row r="77" spans="2:9" x14ac:dyDescent="0.25">
      <c r="B77" s="9"/>
      <c r="C77" s="10" t="s">
        <v>282</v>
      </c>
      <c r="D77" s="10"/>
      <c r="E77" s="10"/>
      <c r="F77" s="10"/>
      <c r="G77" s="10"/>
      <c r="H77" s="13">
        <f>+I42</f>
        <v>111100</v>
      </c>
    </row>
    <row r="78" spans="2:9" x14ac:dyDescent="0.25">
      <c r="B78" s="9"/>
      <c r="C78" s="10" t="s">
        <v>283</v>
      </c>
      <c r="D78" s="10"/>
      <c r="E78" s="10"/>
      <c r="F78" s="10"/>
      <c r="G78" s="10"/>
      <c r="H78" s="13">
        <f>+I71</f>
        <v>913200</v>
      </c>
    </row>
    <row r="79" spans="2:9" x14ac:dyDescent="0.25">
      <c r="B79" s="9"/>
      <c r="C79" s="10" t="s">
        <v>284</v>
      </c>
      <c r="D79" s="10"/>
      <c r="E79" s="10"/>
      <c r="F79" s="10"/>
      <c r="G79" s="10"/>
      <c r="H79" s="13">
        <f>SUM(H77:H78)</f>
        <v>1024300</v>
      </c>
    </row>
    <row r="80" spans="2:9" x14ac:dyDescent="0.25">
      <c r="B80" s="9"/>
      <c r="C80" s="10" t="s">
        <v>285</v>
      </c>
      <c r="D80" s="10"/>
      <c r="E80" s="10"/>
      <c r="F80" s="10"/>
      <c r="G80" s="10"/>
      <c r="H80" s="13">
        <f>+K42</f>
        <v>97900</v>
      </c>
    </row>
    <row r="81" spans="2:14" x14ac:dyDescent="0.25">
      <c r="B81" s="15"/>
      <c r="C81" s="16" t="s">
        <v>286</v>
      </c>
      <c r="D81" s="16"/>
      <c r="E81" s="16"/>
      <c r="F81" s="16"/>
      <c r="G81" s="16"/>
      <c r="H81" s="19">
        <f>+H79-H80</f>
        <v>926400</v>
      </c>
    </row>
    <row r="83" spans="2:14" x14ac:dyDescent="0.25">
      <c r="B83" t="s">
        <v>266</v>
      </c>
    </row>
    <row r="84" spans="2:14" x14ac:dyDescent="0.25">
      <c r="F84" s="47">
        <v>0.3</v>
      </c>
    </row>
    <row r="86" spans="2:14" x14ac:dyDescent="0.25">
      <c r="B86" s="5" t="s">
        <v>287</v>
      </c>
      <c r="C86" s="6"/>
      <c r="D86" s="6"/>
      <c r="E86" s="6"/>
      <c r="F86" s="6"/>
      <c r="G86" s="6"/>
      <c r="H86" s="6"/>
      <c r="I86" s="20"/>
    </row>
    <row r="87" spans="2:14" x14ac:dyDescent="0.25">
      <c r="B87" s="9"/>
      <c r="C87" s="10" t="s">
        <v>288</v>
      </c>
      <c r="D87" s="10"/>
      <c r="E87" s="10"/>
      <c r="F87" s="10"/>
      <c r="G87" s="10"/>
      <c r="H87" s="10"/>
      <c r="I87" s="13">
        <f>+L35</f>
        <v>1495000</v>
      </c>
    </row>
    <row r="88" spans="2:14" x14ac:dyDescent="0.25">
      <c r="B88" s="9"/>
      <c r="C88" s="10" t="s">
        <v>289</v>
      </c>
      <c r="D88" s="10"/>
      <c r="E88" s="10"/>
      <c r="F88" s="10"/>
      <c r="G88" s="10"/>
      <c r="H88" s="10"/>
      <c r="I88" s="13">
        <f>+H81</f>
        <v>926400</v>
      </c>
    </row>
    <row r="89" spans="2:14" x14ac:dyDescent="0.25">
      <c r="B89" s="9"/>
      <c r="C89" s="10" t="s">
        <v>290</v>
      </c>
      <c r="D89" s="10"/>
      <c r="E89" s="10"/>
      <c r="F89" s="10"/>
      <c r="G89" s="10"/>
      <c r="H89" s="10"/>
      <c r="I89" s="13">
        <f>+I87-I88</f>
        <v>568600</v>
      </c>
    </row>
    <row r="90" spans="2:14" x14ac:dyDescent="0.25">
      <c r="B90" s="9"/>
      <c r="C90" s="10" t="s">
        <v>291</v>
      </c>
      <c r="D90" s="10"/>
      <c r="E90" s="10"/>
      <c r="F90" s="10"/>
      <c r="G90" s="10"/>
      <c r="H90" s="10"/>
      <c r="I90" s="13"/>
    </row>
    <row r="91" spans="2:14" x14ac:dyDescent="0.25">
      <c r="B91" s="9"/>
      <c r="C91" s="10" t="s">
        <v>292</v>
      </c>
      <c r="D91" s="10"/>
      <c r="E91" s="10"/>
      <c r="F91" s="10"/>
      <c r="G91" s="10"/>
      <c r="H91" s="12">
        <f>+L31</f>
        <v>133000</v>
      </c>
      <c r="I91" s="21"/>
    </row>
    <row r="92" spans="2:14" x14ac:dyDescent="0.25">
      <c r="B92" s="9"/>
      <c r="C92" s="10" t="s">
        <v>245</v>
      </c>
      <c r="D92" s="10"/>
      <c r="E92" s="10"/>
      <c r="F92" s="10"/>
      <c r="G92" s="10"/>
      <c r="H92" s="12">
        <f>+L32*K37</f>
        <v>20000</v>
      </c>
      <c r="I92" s="21"/>
    </row>
    <row r="93" spans="2:14" x14ac:dyDescent="0.25">
      <c r="B93" s="9"/>
      <c r="C93" s="10" t="s">
        <v>293</v>
      </c>
      <c r="D93" s="10"/>
      <c r="E93" s="10"/>
      <c r="F93" s="10"/>
      <c r="G93" s="10"/>
      <c r="H93" s="12">
        <f>+L33</f>
        <v>195000</v>
      </c>
      <c r="I93" s="13">
        <f>SUM(H91:H93)</f>
        <v>348000</v>
      </c>
    </row>
    <row r="94" spans="2:14" x14ac:dyDescent="0.25">
      <c r="B94" s="9"/>
      <c r="C94" s="10" t="s">
        <v>294</v>
      </c>
      <c r="D94" s="10"/>
      <c r="E94" s="10"/>
      <c r="F94" s="10"/>
      <c r="G94" s="10"/>
      <c r="H94" s="10"/>
      <c r="I94" s="13">
        <f>+I89-I93</f>
        <v>220600</v>
      </c>
    </row>
    <row r="95" spans="2:14" x14ac:dyDescent="0.25">
      <c r="B95" s="9"/>
      <c r="C95" s="10" t="s">
        <v>128</v>
      </c>
      <c r="D95" s="10"/>
      <c r="E95" s="10"/>
      <c r="F95" s="10"/>
      <c r="G95" s="10"/>
      <c r="H95" s="10"/>
      <c r="I95" s="13">
        <f>+I94*F84</f>
        <v>66180</v>
      </c>
    </row>
    <row r="96" spans="2:14" x14ac:dyDescent="0.25">
      <c r="B96" s="15"/>
      <c r="C96" s="16" t="s">
        <v>295</v>
      </c>
      <c r="D96" s="16"/>
      <c r="E96" s="16"/>
      <c r="F96" s="16"/>
      <c r="G96" s="16"/>
      <c r="H96" s="16"/>
      <c r="I96" s="19">
        <f>+I94-I95</f>
        <v>154420</v>
      </c>
      <c r="K96">
        <v>178000</v>
      </c>
      <c r="L96" s="4"/>
      <c r="N96" s="4"/>
    </row>
    <row r="99" spans="2:16" x14ac:dyDescent="0.25">
      <c r="B99" t="s">
        <v>267</v>
      </c>
      <c r="J99" s="25">
        <f>+H103</f>
        <v>11340</v>
      </c>
    </row>
    <row r="102" spans="2:16" x14ac:dyDescent="0.25">
      <c r="B102" s="5" t="s">
        <v>296</v>
      </c>
      <c r="C102" s="6"/>
      <c r="D102" s="102">
        <f>+G102/H102</f>
        <v>11500</v>
      </c>
      <c r="E102" s="6" t="s">
        <v>297</v>
      </c>
      <c r="F102" s="6"/>
      <c r="G102" s="102">
        <f>+L35</f>
        <v>1495000</v>
      </c>
      <c r="H102" s="102">
        <f>+D35</f>
        <v>130</v>
      </c>
      <c r="I102" s="6"/>
      <c r="J102" s="6" t="s">
        <v>298</v>
      </c>
      <c r="K102" s="102">
        <f>+H45-J45</f>
        <v>160</v>
      </c>
      <c r="L102" s="6" t="s">
        <v>299</v>
      </c>
      <c r="M102" s="6"/>
      <c r="N102" s="6"/>
      <c r="O102" s="6"/>
      <c r="P102" s="20"/>
    </row>
    <row r="103" spans="2:16" x14ac:dyDescent="0.25">
      <c r="B103" s="103">
        <f>+H45</f>
        <v>1350</v>
      </c>
      <c r="C103" s="18">
        <f>+J45</f>
        <v>1190</v>
      </c>
      <c r="D103" s="16" t="s">
        <v>300</v>
      </c>
      <c r="E103" s="16"/>
      <c r="F103" s="16"/>
      <c r="G103" s="16"/>
      <c r="H103" s="18">
        <f>+J103-K103</f>
        <v>11340</v>
      </c>
      <c r="I103" s="16" t="s">
        <v>301</v>
      </c>
      <c r="J103" s="18">
        <f>+D102</f>
        <v>11500</v>
      </c>
      <c r="K103" s="18">
        <f>+K102</f>
        <v>160</v>
      </c>
      <c r="L103" s="16"/>
      <c r="M103" s="16"/>
      <c r="N103" s="16"/>
      <c r="O103" s="16"/>
      <c r="P103" s="22"/>
    </row>
    <row r="105" spans="2:16" x14ac:dyDescent="0.25">
      <c r="B105" s="5" t="s">
        <v>302</v>
      </c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20"/>
    </row>
    <row r="106" spans="2:16" x14ac:dyDescent="0.25">
      <c r="B106" s="9" t="s">
        <v>303</v>
      </c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21"/>
    </row>
    <row r="107" spans="2:16" x14ac:dyDescent="0.25">
      <c r="B107" s="15"/>
      <c r="C107" s="16"/>
      <c r="D107" s="16"/>
      <c r="E107" s="16"/>
      <c r="F107" s="16"/>
      <c r="G107" s="16"/>
      <c r="H107" s="16"/>
      <c r="I107" s="51">
        <v>115000</v>
      </c>
      <c r="J107" s="17"/>
      <c r="K107" s="17"/>
      <c r="L107" s="17"/>
      <c r="M107" s="50">
        <v>516000</v>
      </c>
    </row>
    <row r="109" spans="2:16" x14ac:dyDescent="0.25">
      <c r="B109" s="29" t="s">
        <v>135</v>
      </c>
    </row>
    <row r="110" spans="2:16" x14ac:dyDescent="0.25">
      <c r="B110" s="190" t="s">
        <v>134</v>
      </c>
      <c r="C110" s="190"/>
    </row>
    <row r="115" spans="1:15" x14ac:dyDescent="0.25">
      <c r="A115" s="24" t="s">
        <v>306</v>
      </c>
    </row>
    <row r="116" spans="1:15" x14ac:dyDescent="0.25">
      <c r="A116" s="24" t="s">
        <v>307</v>
      </c>
    </row>
    <row r="118" spans="1:15" x14ac:dyDescent="0.25">
      <c r="B118" s="5" t="s">
        <v>308</v>
      </c>
      <c r="C118" s="6"/>
      <c r="D118" s="6"/>
      <c r="E118" s="6"/>
      <c r="F118" s="109">
        <v>375000</v>
      </c>
      <c r="G118" s="6"/>
      <c r="H118" s="6"/>
      <c r="I118" s="6"/>
      <c r="J118" s="6"/>
      <c r="K118" s="6"/>
      <c r="L118" s="6"/>
      <c r="M118" s="6"/>
      <c r="N118" s="6"/>
      <c r="O118" s="20"/>
    </row>
    <row r="119" spans="1:15" x14ac:dyDescent="0.25">
      <c r="B119" s="9" t="s">
        <v>309</v>
      </c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21"/>
    </row>
    <row r="120" spans="1:15" x14ac:dyDescent="0.25">
      <c r="B120" s="9" t="s">
        <v>310</v>
      </c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21"/>
    </row>
    <row r="121" spans="1:15" x14ac:dyDescent="0.25">
      <c r="B121" s="9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21"/>
    </row>
    <row r="122" spans="1:15" x14ac:dyDescent="0.25">
      <c r="B122" s="9" t="s">
        <v>311</v>
      </c>
      <c r="C122" s="10"/>
      <c r="D122" s="10"/>
      <c r="E122" s="10"/>
      <c r="F122" s="10"/>
      <c r="G122" s="10"/>
      <c r="H122" s="10"/>
      <c r="I122" s="10"/>
      <c r="J122" s="46">
        <v>330000</v>
      </c>
      <c r="K122" s="10"/>
      <c r="L122" s="10"/>
      <c r="M122" s="10"/>
      <c r="N122" s="10"/>
      <c r="O122" s="21"/>
    </row>
    <row r="123" spans="1:15" x14ac:dyDescent="0.25">
      <c r="B123" s="9" t="s">
        <v>312</v>
      </c>
      <c r="C123" s="10"/>
      <c r="D123" s="10"/>
      <c r="E123" s="10"/>
      <c r="F123" s="10"/>
      <c r="G123" s="10"/>
      <c r="H123" s="10"/>
      <c r="I123" s="10"/>
      <c r="J123" s="46">
        <v>68000</v>
      </c>
      <c r="K123" s="10"/>
      <c r="L123" s="10"/>
      <c r="M123" s="10"/>
      <c r="N123" s="10"/>
      <c r="O123" s="21"/>
    </row>
    <row r="124" spans="1:15" x14ac:dyDescent="0.25">
      <c r="B124" s="9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21"/>
    </row>
    <row r="125" spans="1:15" x14ac:dyDescent="0.25">
      <c r="B125" s="9" t="s">
        <v>313</v>
      </c>
      <c r="C125" s="10"/>
      <c r="D125" s="10"/>
      <c r="E125" s="10"/>
      <c r="F125" s="10"/>
      <c r="G125" s="10"/>
      <c r="H125" s="10"/>
      <c r="I125" s="10"/>
      <c r="J125" s="46">
        <v>120000</v>
      </c>
      <c r="K125" s="10"/>
      <c r="L125" s="10"/>
      <c r="M125" s="10"/>
      <c r="N125" s="10"/>
      <c r="O125" s="21"/>
    </row>
    <row r="126" spans="1:15" x14ac:dyDescent="0.25">
      <c r="B126" s="9" t="s">
        <v>314</v>
      </c>
      <c r="C126" s="10"/>
      <c r="D126" s="10"/>
      <c r="E126" s="10"/>
      <c r="F126" s="10"/>
      <c r="G126" s="10"/>
      <c r="H126" s="10"/>
      <c r="I126" s="10"/>
      <c r="J126" s="46">
        <v>275000</v>
      </c>
      <c r="K126" s="10"/>
      <c r="L126" s="10"/>
      <c r="M126" s="10"/>
      <c r="N126" s="10"/>
      <c r="O126" s="21"/>
    </row>
    <row r="127" spans="1:15" x14ac:dyDescent="0.25">
      <c r="B127" s="9" t="s">
        <v>315</v>
      </c>
      <c r="C127" s="10"/>
      <c r="D127" s="10"/>
      <c r="E127" s="10"/>
      <c r="F127" s="10"/>
      <c r="G127" s="10"/>
      <c r="H127" s="10"/>
      <c r="I127" s="10"/>
      <c r="J127" s="46">
        <v>21000</v>
      </c>
      <c r="K127" s="10"/>
      <c r="L127" s="10"/>
      <c r="M127" s="10"/>
      <c r="N127" s="10"/>
      <c r="O127" s="21"/>
    </row>
    <row r="128" spans="1:15" x14ac:dyDescent="0.25">
      <c r="B128" s="9" t="s">
        <v>316</v>
      </c>
      <c r="C128" s="10"/>
      <c r="D128" s="10"/>
      <c r="E128" s="10"/>
      <c r="F128" s="10"/>
      <c r="G128" s="10"/>
      <c r="H128" s="10"/>
      <c r="I128" s="10"/>
      <c r="J128" s="46">
        <v>37000</v>
      </c>
      <c r="K128" s="10"/>
      <c r="L128" s="10"/>
      <c r="M128" s="10"/>
      <c r="N128" s="10"/>
      <c r="O128" s="21"/>
    </row>
    <row r="129" spans="2:15" x14ac:dyDescent="0.25">
      <c r="B129" s="15" t="s">
        <v>317</v>
      </c>
      <c r="C129" s="16"/>
      <c r="D129" s="16"/>
      <c r="E129" s="16"/>
      <c r="F129" s="16"/>
      <c r="G129" s="16"/>
      <c r="H129" s="16"/>
      <c r="I129" s="16"/>
      <c r="J129" s="108">
        <v>0.3</v>
      </c>
      <c r="K129" s="16" t="s">
        <v>318</v>
      </c>
      <c r="L129" s="16"/>
      <c r="M129" s="16"/>
      <c r="N129" s="16"/>
      <c r="O129" s="22"/>
    </row>
    <row r="132" spans="2:15" x14ac:dyDescent="0.25">
      <c r="B132" s="5" t="s">
        <v>319</v>
      </c>
      <c r="C132" s="6"/>
      <c r="D132" s="6"/>
      <c r="E132" s="6"/>
      <c r="F132" s="6"/>
      <c r="G132" s="6"/>
      <c r="H132" s="6"/>
      <c r="I132" s="6"/>
      <c r="J132" s="6"/>
      <c r="K132" s="6"/>
      <c r="L132" s="20"/>
    </row>
    <row r="133" spans="2:15" x14ac:dyDescent="0.25">
      <c r="B133" s="9"/>
      <c r="C133" s="10"/>
      <c r="D133" s="10"/>
      <c r="E133" s="10"/>
      <c r="F133" s="10"/>
      <c r="G133" s="10"/>
      <c r="H133" s="10"/>
      <c r="I133" s="10"/>
      <c r="J133" s="107">
        <v>0.25</v>
      </c>
      <c r="K133" s="10"/>
      <c r="L133" s="21"/>
    </row>
    <row r="134" spans="2:15" x14ac:dyDescent="0.25">
      <c r="B134" s="9" t="s">
        <v>320</v>
      </c>
      <c r="C134" s="10"/>
      <c r="D134" s="10"/>
      <c r="E134" s="10"/>
      <c r="F134" s="10"/>
      <c r="G134" s="10"/>
      <c r="H134" s="10"/>
      <c r="I134" s="10"/>
      <c r="J134" s="10"/>
      <c r="K134" s="10"/>
      <c r="L134" s="21"/>
    </row>
    <row r="135" spans="2:15" x14ac:dyDescent="0.25">
      <c r="B135" s="15"/>
      <c r="C135" s="16"/>
      <c r="D135" s="16"/>
      <c r="E135" s="16"/>
      <c r="F135" s="16"/>
      <c r="G135" s="16"/>
      <c r="H135" s="16"/>
      <c r="I135" s="108">
        <v>0.5</v>
      </c>
      <c r="J135" s="16"/>
      <c r="K135" s="16"/>
      <c r="L135" s="22"/>
    </row>
    <row r="137" spans="2:15" x14ac:dyDescent="0.25">
      <c r="B137" t="s">
        <v>321</v>
      </c>
    </row>
    <row r="138" spans="2:15" x14ac:dyDescent="0.25">
      <c r="B138" t="s">
        <v>322</v>
      </c>
    </row>
    <row r="141" spans="2:15" x14ac:dyDescent="0.25">
      <c r="B141" s="5" t="s">
        <v>323</v>
      </c>
      <c r="C141" s="6"/>
      <c r="D141" s="6"/>
      <c r="E141" s="110">
        <f>+J129</f>
        <v>0.3</v>
      </c>
      <c r="F141" s="6" t="s">
        <v>324</v>
      </c>
      <c r="G141" s="6"/>
      <c r="H141" s="6"/>
      <c r="I141" s="110">
        <f>1-E141</f>
        <v>0.7</v>
      </c>
      <c r="J141" s="6" t="s">
        <v>325</v>
      </c>
      <c r="K141" s="102">
        <f>+L141*M141</f>
        <v>230999.99999999997</v>
      </c>
      <c r="L141" s="102">
        <f>+J122</f>
        <v>330000</v>
      </c>
      <c r="M141" s="111">
        <f>+I141</f>
        <v>0.7</v>
      </c>
    </row>
    <row r="142" spans="2:15" x14ac:dyDescent="0.25">
      <c r="B142" s="15" t="s">
        <v>326</v>
      </c>
      <c r="C142" s="16"/>
      <c r="D142" s="16"/>
      <c r="E142" s="16"/>
      <c r="F142" s="16"/>
      <c r="G142" s="112">
        <f>+H147</f>
        <v>44000.000000000029</v>
      </c>
      <c r="H142" s="16" t="s">
        <v>327</v>
      </c>
      <c r="I142" s="16"/>
      <c r="J142" s="16"/>
      <c r="K142" s="16"/>
      <c r="L142" s="16"/>
      <c r="M142" s="22"/>
    </row>
    <row r="144" spans="2:15" x14ac:dyDescent="0.25">
      <c r="B144" s="30" t="s">
        <v>328</v>
      </c>
      <c r="C144" s="31"/>
      <c r="D144" s="31"/>
      <c r="E144" s="31"/>
      <c r="F144" s="31"/>
      <c r="G144" s="31"/>
      <c r="H144" s="26">
        <f>+J128</f>
        <v>37000</v>
      </c>
    </row>
    <row r="145" spans="2:13" x14ac:dyDescent="0.25">
      <c r="B145" s="32" t="s">
        <v>329</v>
      </c>
      <c r="C145" s="12"/>
      <c r="D145" s="12"/>
      <c r="E145" s="12"/>
      <c r="F145" s="12"/>
      <c r="G145" s="12"/>
      <c r="H145" s="14">
        <f>+H146-H144</f>
        <v>238000</v>
      </c>
    </row>
    <row r="146" spans="2:13" x14ac:dyDescent="0.25">
      <c r="B146" s="32" t="s">
        <v>330</v>
      </c>
      <c r="C146" s="12"/>
      <c r="D146" s="12"/>
      <c r="E146" s="12"/>
      <c r="F146" s="12"/>
      <c r="G146" s="12"/>
      <c r="H146" s="13">
        <f>+J126</f>
        <v>275000</v>
      </c>
    </row>
    <row r="147" spans="2:13" x14ac:dyDescent="0.25">
      <c r="B147" s="32" t="s">
        <v>331</v>
      </c>
      <c r="C147" s="12"/>
      <c r="D147" s="12"/>
      <c r="E147" s="12"/>
      <c r="F147" s="12"/>
      <c r="G147" s="12"/>
      <c r="H147" s="14">
        <f>+H146-H148</f>
        <v>44000.000000000029</v>
      </c>
    </row>
    <row r="148" spans="2:13" x14ac:dyDescent="0.25">
      <c r="B148" s="33" t="s">
        <v>332</v>
      </c>
      <c r="C148" s="17"/>
      <c r="D148" s="17"/>
      <c r="E148" s="17"/>
      <c r="F148" s="17"/>
      <c r="G148" s="17"/>
      <c r="H148" s="19">
        <f>+K141</f>
        <v>230999.99999999997</v>
      </c>
    </row>
    <row r="149" spans="2:13" x14ac:dyDescent="0.25">
      <c r="B149" s="12"/>
      <c r="C149" s="12"/>
      <c r="D149" s="12"/>
      <c r="E149" s="12"/>
      <c r="F149" s="12"/>
      <c r="G149" s="12"/>
      <c r="H149" s="12"/>
    </row>
    <row r="150" spans="2:13" x14ac:dyDescent="0.25">
      <c r="B150" s="12" t="s">
        <v>357</v>
      </c>
      <c r="C150" s="12"/>
      <c r="D150" s="12"/>
      <c r="E150" s="12"/>
      <c r="F150" s="12"/>
      <c r="G150" s="12"/>
      <c r="H150" s="12"/>
    </row>
    <row r="152" spans="2:13" x14ac:dyDescent="0.25">
      <c r="B152" s="5" t="s">
        <v>333</v>
      </c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20"/>
    </row>
    <row r="153" spans="2:13" x14ac:dyDescent="0.25">
      <c r="B153" s="9"/>
      <c r="C153" s="10" t="s">
        <v>334</v>
      </c>
      <c r="D153" s="10"/>
      <c r="E153" s="10"/>
      <c r="F153" s="113">
        <f>+J133</f>
        <v>0.25</v>
      </c>
      <c r="G153" s="10" t="s">
        <v>335</v>
      </c>
      <c r="H153" s="10"/>
      <c r="I153" s="10"/>
      <c r="J153" s="10"/>
      <c r="K153" s="10"/>
      <c r="L153" s="10"/>
      <c r="M153" s="21"/>
    </row>
    <row r="154" spans="2:13" x14ac:dyDescent="0.25">
      <c r="B154" s="9"/>
      <c r="C154" s="10" t="s">
        <v>336</v>
      </c>
      <c r="D154" s="12">
        <f>+J125</f>
        <v>120000</v>
      </c>
      <c r="E154" s="10" t="s">
        <v>337</v>
      </c>
      <c r="F154" s="100">
        <f>+F153</f>
        <v>0.25</v>
      </c>
      <c r="G154" s="10" t="s">
        <v>339</v>
      </c>
      <c r="H154" s="10"/>
      <c r="I154" s="10"/>
      <c r="J154" s="10"/>
      <c r="K154" s="10"/>
      <c r="L154" s="10"/>
      <c r="M154" s="21"/>
    </row>
    <row r="155" spans="2:13" x14ac:dyDescent="0.25">
      <c r="B155" s="32">
        <f>1-F154</f>
        <v>0.75</v>
      </c>
      <c r="C155" s="10" t="s">
        <v>338</v>
      </c>
      <c r="D155" s="12">
        <f>+D154*F154</f>
        <v>30000</v>
      </c>
      <c r="E155" s="10"/>
      <c r="F155" s="10"/>
      <c r="G155" s="10"/>
      <c r="H155" s="10"/>
      <c r="I155" s="10"/>
      <c r="J155" s="10"/>
      <c r="K155" s="10"/>
      <c r="L155" s="10"/>
      <c r="M155" s="21"/>
    </row>
    <row r="156" spans="2:13" x14ac:dyDescent="0.25">
      <c r="B156" s="15"/>
      <c r="C156" s="114" t="s">
        <v>338</v>
      </c>
      <c r="D156" s="17">
        <f>+D155/B155</f>
        <v>40000</v>
      </c>
      <c r="E156" s="16"/>
      <c r="F156" s="16"/>
      <c r="G156" s="16"/>
      <c r="H156" s="16"/>
      <c r="I156" s="16"/>
      <c r="J156" s="16"/>
      <c r="K156" s="16"/>
      <c r="L156" s="16"/>
      <c r="M156" s="22"/>
    </row>
    <row r="158" spans="2:13" x14ac:dyDescent="0.25">
      <c r="B158" s="5" t="s">
        <v>106</v>
      </c>
      <c r="C158" s="6"/>
      <c r="D158" s="6"/>
      <c r="E158" s="6"/>
      <c r="F158" s="6"/>
      <c r="G158" s="6"/>
      <c r="H158" s="6"/>
      <c r="I158" s="6"/>
      <c r="J158" s="6"/>
      <c r="K158" s="20"/>
    </row>
    <row r="159" spans="2:13" x14ac:dyDescent="0.25">
      <c r="B159" s="9"/>
      <c r="C159" s="10" t="s">
        <v>341</v>
      </c>
      <c r="D159" s="10"/>
      <c r="E159" s="10"/>
      <c r="F159" s="113">
        <f>+I135</f>
        <v>0.5</v>
      </c>
      <c r="G159" s="10" t="s">
        <v>342</v>
      </c>
      <c r="H159" s="10"/>
      <c r="I159" s="10"/>
      <c r="J159" s="10"/>
      <c r="K159" s="21"/>
    </row>
    <row r="160" spans="2:13" x14ac:dyDescent="0.25">
      <c r="B160" s="9"/>
      <c r="C160" s="10" t="s">
        <v>340</v>
      </c>
      <c r="D160" s="10"/>
      <c r="E160" s="10"/>
      <c r="F160" s="10"/>
      <c r="G160" s="10"/>
      <c r="H160" s="10"/>
      <c r="I160" s="10"/>
      <c r="J160" s="10"/>
      <c r="K160" s="21"/>
    </row>
    <row r="161" spans="2:11" x14ac:dyDescent="0.25">
      <c r="B161" s="9"/>
      <c r="C161" s="10"/>
      <c r="D161" s="10"/>
      <c r="E161" s="10" t="s">
        <v>343</v>
      </c>
      <c r="F161" s="10"/>
      <c r="G161" s="10"/>
      <c r="H161" s="10"/>
      <c r="I161" s="10"/>
      <c r="J161" s="10"/>
      <c r="K161" s="115">
        <f>+F159</f>
        <v>0.5</v>
      </c>
    </row>
    <row r="162" spans="2:11" x14ac:dyDescent="0.25">
      <c r="B162" s="9"/>
      <c r="C162" s="10"/>
      <c r="D162" s="10"/>
      <c r="E162" s="10" t="s">
        <v>344</v>
      </c>
      <c r="F162" s="12">
        <f>+D156</f>
        <v>40000</v>
      </c>
      <c r="G162" s="12">
        <f>+J125</f>
        <v>120000</v>
      </c>
      <c r="H162" s="116" t="s">
        <v>345</v>
      </c>
      <c r="I162" s="117">
        <f>+K161</f>
        <v>0.5</v>
      </c>
      <c r="J162" s="10"/>
      <c r="K162" s="21"/>
    </row>
    <row r="163" spans="2:11" x14ac:dyDescent="0.25">
      <c r="B163" s="9"/>
      <c r="C163" s="10"/>
      <c r="D163" s="12">
        <f>1-I162</f>
        <v>0.5</v>
      </c>
      <c r="E163" s="10" t="s">
        <v>344</v>
      </c>
      <c r="F163" s="118">
        <f>+G162-F162</f>
        <v>80000</v>
      </c>
      <c r="G163" s="10"/>
      <c r="H163" s="10"/>
      <c r="I163" s="10"/>
      <c r="J163" s="10"/>
      <c r="K163" s="21"/>
    </row>
    <row r="164" spans="2:11" x14ac:dyDescent="0.25">
      <c r="B164" s="15"/>
      <c r="C164" s="16"/>
      <c r="D164" s="16"/>
      <c r="E164" s="16" t="s">
        <v>346</v>
      </c>
      <c r="F164" s="17">
        <f>+F163/D163</f>
        <v>160000</v>
      </c>
      <c r="G164" s="16"/>
      <c r="H164" s="16"/>
      <c r="I164" s="16"/>
      <c r="J164" s="16"/>
      <c r="K164" s="22"/>
    </row>
    <row r="166" spans="2:11" x14ac:dyDescent="0.25">
      <c r="B166" s="83" t="s">
        <v>347</v>
      </c>
      <c r="C166" s="84"/>
      <c r="D166" s="84"/>
      <c r="E166" s="84"/>
      <c r="F166" s="84"/>
      <c r="G166" s="119">
        <f>+H172</f>
        <v>21000</v>
      </c>
      <c r="H166" s="84" t="s">
        <v>327</v>
      </c>
      <c r="I166" s="90"/>
    </row>
    <row r="168" spans="2:11" x14ac:dyDescent="0.25">
      <c r="B168" s="5" t="s">
        <v>348</v>
      </c>
      <c r="C168" s="6"/>
      <c r="D168" s="6"/>
      <c r="E168" s="6"/>
      <c r="F168" s="6"/>
      <c r="G168" s="6"/>
      <c r="H168" s="26">
        <f>+D156</f>
        <v>40000</v>
      </c>
    </row>
    <row r="169" spans="2:11" x14ac:dyDescent="0.25">
      <c r="B169" s="9" t="s">
        <v>349</v>
      </c>
      <c r="C169" s="10"/>
      <c r="D169" s="10"/>
      <c r="E169" s="10"/>
      <c r="F169" s="10"/>
      <c r="G169" s="10"/>
      <c r="H169" s="13">
        <f>+J125</f>
        <v>120000</v>
      </c>
    </row>
    <row r="170" spans="2:11" x14ac:dyDescent="0.25">
      <c r="B170" s="9" t="s">
        <v>350</v>
      </c>
      <c r="C170" s="10"/>
      <c r="D170" s="10"/>
      <c r="E170" s="10"/>
      <c r="F170" s="10"/>
      <c r="G170" s="10"/>
      <c r="H170" s="13">
        <f>+F164</f>
        <v>160000</v>
      </c>
    </row>
    <row r="171" spans="2:11" x14ac:dyDescent="0.25">
      <c r="B171" s="9" t="s">
        <v>351</v>
      </c>
      <c r="C171" s="10"/>
      <c r="D171" s="10"/>
      <c r="E171" s="10"/>
      <c r="F171" s="10"/>
      <c r="G171" s="10"/>
      <c r="H171" s="13">
        <f>SUM(H168:H170)</f>
        <v>320000</v>
      </c>
    </row>
    <row r="172" spans="2:11" x14ac:dyDescent="0.25">
      <c r="B172" s="9" t="s">
        <v>352</v>
      </c>
      <c r="C172" s="10"/>
      <c r="D172" s="10"/>
      <c r="E172" s="10"/>
      <c r="F172" s="10"/>
      <c r="G172" s="10"/>
      <c r="H172" s="13">
        <f>+J127</f>
        <v>21000</v>
      </c>
    </row>
    <row r="173" spans="2:11" x14ac:dyDescent="0.25">
      <c r="B173" s="9" t="s">
        <v>353</v>
      </c>
      <c r="C173" s="10"/>
      <c r="D173" s="10"/>
      <c r="E173" s="10"/>
      <c r="F173" s="10"/>
      <c r="G173" s="10"/>
      <c r="H173" s="13">
        <f>+H171+H172</f>
        <v>341000</v>
      </c>
    </row>
    <row r="174" spans="2:11" x14ac:dyDescent="0.25">
      <c r="B174" s="9" t="s">
        <v>354</v>
      </c>
      <c r="C174" s="10"/>
      <c r="D174" s="10"/>
      <c r="E174" s="10"/>
      <c r="F174" s="10"/>
      <c r="G174" s="10"/>
      <c r="H174" s="14">
        <f>+H173-H175</f>
        <v>103000</v>
      </c>
    </row>
    <row r="175" spans="2:11" x14ac:dyDescent="0.25">
      <c r="B175" s="15" t="s">
        <v>355</v>
      </c>
      <c r="C175" s="16"/>
      <c r="D175" s="16"/>
      <c r="E175" s="16"/>
      <c r="F175" s="16"/>
      <c r="G175" s="16"/>
      <c r="H175" s="19">
        <f>+H145</f>
        <v>238000</v>
      </c>
    </row>
    <row r="177" spans="1:9" x14ac:dyDescent="0.25">
      <c r="B177" s="123" t="s">
        <v>356</v>
      </c>
      <c r="C177" s="124">
        <f>+H174</f>
        <v>103000</v>
      </c>
      <c r="D177" s="121" t="s">
        <v>15</v>
      </c>
      <c r="E177" s="120">
        <f>+H173</f>
        <v>341000</v>
      </c>
      <c r="F177" s="122" t="s">
        <v>13</v>
      </c>
      <c r="G177" s="86">
        <f>+H175</f>
        <v>238000</v>
      </c>
    </row>
    <row r="180" spans="1:9" x14ac:dyDescent="0.25">
      <c r="A180" s="24" t="s">
        <v>358</v>
      </c>
    </row>
    <row r="181" spans="1:9" x14ac:dyDescent="0.25">
      <c r="A181" s="24" t="s">
        <v>359</v>
      </c>
    </row>
    <row r="183" spans="1:9" x14ac:dyDescent="0.25">
      <c r="B183" s="5" t="s">
        <v>360</v>
      </c>
      <c r="C183" s="6"/>
      <c r="D183" s="6"/>
      <c r="E183" s="6"/>
      <c r="F183" s="6"/>
      <c r="G183" s="6"/>
      <c r="H183" s="20"/>
    </row>
    <row r="184" spans="1:9" x14ac:dyDescent="0.25">
      <c r="B184" s="9" t="s">
        <v>361</v>
      </c>
      <c r="C184" s="10"/>
      <c r="D184" s="10"/>
      <c r="E184" s="10"/>
      <c r="F184" s="10"/>
      <c r="G184" s="10"/>
      <c r="H184" s="21"/>
    </row>
    <row r="185" spans="1:9" x14ac:dyDescent="0.25">
      <c r="B185" s="9"/>
      <c r="C185" s="10"/>
      <c r="D185" s="10"/>
      <c r="E185" s="10"/>
      <c r="F185" s="10"/>
      <c r="G185" s="46">
        <v>185</v>
      </c>
      <c r="H185" s="21"/>
    </row>
    <row r="186" spans="1:9" x14ac:dyDescent="0.25">
      <c r="B186" s="15" t="s">
        <v>362</v>
      </c>
      <c r="C186" s="16"/>
      <c r="D186" s="16"/>
      <c r="E186" s="16"/>
      <c r="F186" s="16"/>
      <c r="G186" s="16"/>
      <c r="H186" s="22"/>
    </row>
    <row r="189" spans="1:9" x14ac:dyDescent="0.25">
      <c r="B189" s="5" t="s">
        <v>363</v>
      </c>
      <c r="C189" s="6"/>
      <c r="D189" s="6"/>
      <c r="E189" s="6"/>
      <c r="F189" s="6"/>
      <c r="G189" s="6"/>
      <c r="H189" s="6"/>
      <c r="I189" s="20"/>
    </row>
    <row r="190" spans="1:9" x14ac:dyDescent="0.25">
      <c r="B190" s="9" t="s">
        <v>364</v>
      </c>
      <c r="C190" s="10"/>
      <c r="D190" s="10"/>
      <c r="E190" s="10"/>
      <c r="F190" s="10"/>
      <c r="G190" s="10"/>
      <c r="H190" s="10"/>
      <c r="I190" s="49">
        <v>20</v>
      </c>
    </row>
    <row r="191" spans="1:9" x14ac:dyDescent="0.25">
      <c r="B191" s="9" t="s">
        <v>365</v>
      </c>
      <c r="C191" s="10"/>
      <c r="D191" s="10"/>
      <c r="E191" s="10"/>
      <c r="F191" s="10"/>
      <c r="G191" s="10"/>
      <c r="H191" s="10"/>
      <c r="I191" s="49">
        <v>37</v>
      </c>
    </row>
    <row r="192" spans="1:9" x14ac:dyDescent="0.25">
      <c r="B192" s="9" t="s">
        <v>366</v>
      </c>
      <c r="C192" s="10"/>
      <c r="D192" s="10"/>
      <c r="E192" s="10"/>
      <c r="F192" s="10"/>
      <c r="G192" s="10"/>
      <c r="H192" s="10"/>
      <c r="I192" s="49">
        <v>48</v>
      </c>
    </row>
    <row r="193" spans="2:10" x14ac:dyDescent="0.25">
      <c r="B193" s="9" t="s">
        <v>367</v>
      </c>
      <c r="C193" s="10"/>
      <c r="D193" s="10"/>
      <c r="E193" s="10"/>
      <c r="F193" s="10"/>
      <c r="G193" s="10"/>
      <c r="H193" s="10"/>
      <c r="I193" s="21"/>
    </row>
    <row r="194" spans="2:10" x14ac:dyDescent="0.25">
      <c r="B194" s="9" t="s">
        <v>366</v>
      </c>
      <c r="C194" s="10"/>
      <c r="D194" s="10"/>
      <c r="E194" s="10"/>
      <c r="F194" s="10"/>
      <c r="G194" s="10"/>
      <c r="H194" s="10"/>
      <c r="I194" s="49">
        <v>600000</v>
      </c>
    </row>
    <row r="195" spans="2:10" x14ac:dyDescent="0.25">
      <c r="B195" s="9" t="s">
        <v>368</v>
      </c>
      <c r="C195" s="10"/>
      <c r="D195" s="10"/>
      <c r="E195" s="10"/>
      <c r="F195" s="10"/>
      <c r="G195" s="10"/>
      <c r="H195" s="10"/>
      <c r="I195" s="49">
        <v>860000</v>
      </c>
    </row>
    <row r="196" spans="2:10" x14ac:dyDescent="0.25">
      <c r="B196" s="9" t="s">
        <v>369</v>
      </c>
      <c r="C196" s="10"/>
      <c r="D196" s="10"/>
      <c r="E196" s="10"/>
      <c r="F196" s="10"/>
      <c r="G196" s="10"/>
      <c r="H196" s="10"/>
      <c r="I196" s="21"/>
    </row>
    <row r="197" spans="2:10" x14ac:dyDescent="0.25">
      <c r="B197" s="9" t="s">
        <v>370</v>
      </c>
      <c r="C197" s="10"/>
      <c r="D197" s="10"/>
      <c r="E197" s="10"/>
      <c r="F197" s="10"/>
      <c r="G197" s="10"/>
      <c r="H197" s="10"/>
      <c r="I197" s="49">
        <v>20000</v>
      </c>
    </row>
    <row r="198" spans="2:10" x14ac:dyDescent="0.25">
      <c r="B198" s="15" t="s">
        <v>389</v>
      </c>
      <c r="C198" s="16"/>
      <c r="D198" s="16"/>
      <c r="E198" s="16"/>
      <c r="F198" s="16"/>
      <c r="G198" s="16"/>
      <c r="H198" s="16"/>
      <c r="I198" s="50">
        <v>24000</v>
      </c>
    </row>
    <row r="200" spans="2:10" x14ac:dyDescent="0.25">
      <c r="B200" t="s">
        <v>371</v>
      </c>
    </row>
    <row r="201" spans="2:10" x14ac:dyDescent="0.25">
      <c r="J201" s="47">
        <v>0.3</v>
      </c>
    </row>
    <row r="202" spans="2:10" x14ac:dyDescent="0.25">
      <c r="B202" t="s">
        <v>372</v>
      </c>
    </row>
    <row r="204" spans="2:10" x14ac:dyDescent="0.25">
      <c r="B204" t="s">
        <v>373</v>
      </c>
    </row>
    <row r="206" spans="2:10" x14ac:dyDescent="0.25">
      <c r="B206" s="5" t="s">
        <v>378</v>
      </c>
      <c r="C206" s="6"/>
      <c r="D206" s="6"/>
      <c r="E206" s="6"/>
      <c r="F206" s="6"/>
      <c r="G206" s="6"/>
      <c r="H206" s="20"/>
    </row>
    <row r="207" spans="2:10" x14ac:dyDescent="0.25">
      <c r="B207" s="15"/>
      <c r="C207" s="16"/>
      <c r="D207" s="17">
        <f>+I194</f>
        <v>600000</v>
      </c>
      <c r="E207" s="17">
        <f>+I198</f>
        <v>24000</v>
      </c>
      <c r="F207" s="16" t="s">
        <v>379</v>
      </c>
      <c r="G207" s="16"/>
      <c r="H207" s="19">
        <f>+D207/E207</f>
        <v>25</v>
      </c>
    </row>
    <row r="209" spans="2:8" x14ac:dyDescent="0.25">
      <c r="B209" s="5" t="s">
        <v>380</v>
      </c>
      <c r="C209" s="6"/>
      <c r="D209" s="6"/>
      <c r="E209" s="6"/>
      <c r="F209" s="6"/>
      <c r="G209" s="20"/>
    </row>
    <row r="210" spans="2:8" x14ac:dyDescent="0.25">
      <c r="B210" s="9"/>
      <c r="C210" s="10"/>
      <c r="D210" s="10"/>
      <c r="E210" s="10"/>
      <c r="F210" s="10"/>
      <c r="G210" s="21"/>
    </row>
    <row r="211" spans="2:8" x14ac:dyDescent="0.25">
      <c r="B211" s="9" t="s">
        <v>381</v>
      </c>
      <c r="C211" s="10"/>
      <c r="D211" s="10"/>
      <c r="E211" s="10"/>
      <c r="F211" s="10"/>
      <c r="G211" s="13">
        <f>+I190</f>
        <v>20</v>
      </c>
    </row>
    <row r="212" spans="2:8" x14ac:dyDescent="0.25">
      <c r="B212" s="9" t="s">
        <v>382</v>
      </c>
      <c r="C212" s="10"/>
      <c r="D212" s="10"/>
      <c r="E212" s="10"/>
      <c r="F212" s="10"/>
      <c r="G212" s="13">
        <f>+I191</f>
        <v>37</v>
      </c>
    </row>
    <row r="213" spans="2:8" x14ac:dyDescent="0.25">
      <c r="B213" s="9" t="s">
        <v>383</v>
      </c>
      <c r="C213" s="10"/>
      <c r="D213" s="10"/>
      <c r="E213" s="10"/>
      <c r="F213" s="10"/>
      <c r="G213" s="13">
        <f>+I192</f>
        <v>48</v>
      </c>
    </row>
    <row r="214" spans="2:8" x14ac:dyDescent="0.25">
      <c r="B214" s="9" t="s">
        <v>384</v>
      </c>
      <c r="C214" s="10"/>
      <c r="D214" s="10"/>
      <c r="E214" s="10"/>
      <c r="F214" s="10"/>
      <c r="G214" s="13">
        <f>+H207</f>
        <v>25</v>
      </c>
    </row>
    <row r="215" spans="2:8" x14ac:dyDescent="0.25">
      <c r="B215" s="15" t="s">
        <v>385</v>
      </c>
      <c r="C215" s="16"/>
      <c r="D215" s="16"/>
      <c r="E215" s="16"/>
      <c r="F215" s="16"/>
      <c r="G215" s="28">
        <f>SUM(G211:G214)</f>
        <v>130</v>
      </c>
    </row>
    <row r="217" spans="2:8" x14ac:dyDescent="0.25">
      <c r="B217" s="5" t="s">
        <v>386</v>
      </c>
      <c r="C217" s="6"/>
      <c r="D217" s="6"/>
      <c r="E217" s="6"/>
      <c r="F217" s="6"/>
      <c r="G217" s="31">
        <f>+I198</f>
        <v>24000</v>
      </c>
      <c r="H217" s="20" t="s">
        <v>390</v>
      </c>
    </row>
    <row r="218" spans="2:8" x14ac:dyDescent="0.25">
      <c r="B218" s="9" t="s">
        <v>387</v>
      </c>
      <c r="C218" s="10"/>
      <c r="D218" s="10"/>
      <c r="E218" s="10"/>
      <c r="F218" s="10"/>
      <c r="G218" s="12">
        <f>+I197</f>
        <v>20000</v>
      </c>
      <c r="H218" s="21" t="s">
        <v>390</v>
      </c>
    </row>
    <row r="219" spans="2:8" x14ac:dyDescent="0.25">
      <c r="B219" s="15" t="s">
        <v>388</v>
      </c>
      <c r="C219" s="16"/>
      <c r="D219" s="16"/>
      <c r="E219" s="16"/>
      <c r="F219" s="16"/>
      <c r="G219" s="17">
        <f>+G217-G218</f>
        <v>4000</v>
      </c>
      <c r="H219" s="22" t="s">
        <v>390</v>
      </c>
    </row>
    <row r="221" spans="2:8" x14ac:dyDescent="0.25">
      <c r="B221" s="5" t="s">
        <v>391</v>
      </c>
      <c r="C221" s="6"/>
      <c r="D221" s="6"/>
      <c r="E221" s="6"/>
      <c r="F221" s="6"/>
      <c r="G221" s="20"/>
    </row>
    <row r="222" spans="2:8" x14ac:dyDescent="0.25">
      <c r="B222" s="15"/>
      <c r="C222" s="125">
        <f>+G219</f>
        <v>4000</v>
      </c>
      <c r="D222" s="16" t="s">
        <v>392</v>
      </c>
      <c r="E222" s="35">
        <f>+G215</f>
        <v>130</v>
      </c>
      <c r="F222" s="126" t="s">
        <v>15</v>
      </c>
      <c r="G222" s="43">
        <f>+E222*C222</f>
        <v>520000</v>
      </c>
    </row>
    <row r="224" spans="2:8" x14ac:dyDescent="0.25">
      <c r="B224" t="s">
        <v>374</v>
      </c>
    </row>
    <row r="226" spans="2:10" x14ac:dyDescent="0.25">
      <c r="B226" s="5" t="s">
        <v>287</v>
      </c>
      <c r="C226" s="6"/>
      <c r="D226" s="6"/>
      <c r="E226" s="6"/>
      <c r="F226" s="6"/>
      <c r="G226" s="6"/>
      <c r="H226" s="6"/>
      <c r="I226" s="6"/>
      <c r="J226" s="20"/>
    </row>
    <row r="227" spans="2:10" x14ac:dyDescent="0.25">
      <c r="B227" s="9"/>
      <c r="C227" s="10" t="s">
        <v>254</v>
      </c>
      <c r="D227" s="10"/>
      <c r="E227" s="12">
        <f>+G218</f>
        <v>20000</v>
      </c>
      <c r="F227" s="12">
        <f>+G185</f>
        <v>185</v>
      </c>
      <c r="G227" s="10"/>
      <c r="H227" s="10"/>
      <c r="I227" s="10"/>
      <c r="J227" s="13">
        <f>+E227*F227</f>
        <v>3700000</v>
      </c>
    </row>
    <row r="228" spans="2:10" x14ac:dyDescent="0.25">
      <c r="B228" s="9"/>
      <c r="C228" s="10" t="s">
        <v>397</v>
      </c>
      <c r="D228" s="10"/>
      <c r="E228" s="12">
        <f>+E227</f>
        <v>20000</v>
      </c>
      <c r="F228" s="12">
        <f>+G215</f>
        <v>130</v>
      </c>
      <c r="G228" s="10"/>
      <c r="H228" s="10"/>
      <c r="I228" s="10"/>
      <c r="J228" s="13">
        <f>+E228*F228</f>
        <v>2600000</v>
      </c>
    </row>
    <row r="229" spans="2:10" x14ac:dyDescent="0.25">
      <c r="B229" s="9"/>
      <c r="C229" s="10" t="s">
        <v>393</v>
      </c>
      <c r="D229" s="10"/>
      <c r="E229" s="10"/>
      <c r="F229" s="10"/>
      <c r="G229" s="10"/>
      <c r="H229" s="10"/>
      <c r="I229" s="10"/>
      <c r="J229" s="13">
        <f>+J227-J228</f>
        <v>1100000</v>
      </c>
    </row>
    <row r="230" spans="2:10" x14ac:dyDescent="0.25">
      <c r="B230" s="9"/>
      <c r="C230" s="10" t="s">
        <v>394</v>
      </c>
      <c r="D230" s="10"/>
      <c r="E230" s="10"/>
      <c r="F230" s="10"/>
      <c r="G230" s="10"/>
      <c r="H230" s="10"/>
      <c r="I230" s="10"/>
      <c r="J230" s="13">
        <f>+I195</f>
        <v>860000</v>
      </c>
    </row>
    <row r="231" spans="2:10" x14ac:dyDescent="0.25">
      <c r="B231" s="9"/>
      <c r="C231" s="10" t="s">
        <v>395</v>
      </c>
      <c r="D231" s="10"/>
      <c r="E231" s="10"/>
      <c r="F231" s="10"/>
      <c r="G231" s="10"/>
      <c r="H231" s="10"/>
      <c r="I231" s="10"/>
      <c r="J231" s="13">
        <f>+J229-J230</f>
        <v>240000</v>
      </c>
    </row>
    <row r="232" spans="2:10" x14ac:dyDescent="0.25">
      <c r="B232" s="9"/>
      <c r="C232" s="10" t="s">
        <v>398</v>
      </c>
      <c r="D232" s="10"/>
      <c r="E232" s="10"/>
      <c r="F232" s="12">
        <f>+J231</f>
        <v>240000</v>
      </c>
      <c r="G232" s="100">
        <f>+J201</f>
        <v>0.3</v>
      </c>
      <c r="H232" s="10"/>
      <c r="I232" s="10"/>
      <c r="J232" s="13">
        <f>+F232*G232</f>
        <v>72000</v>
      </c>
    </row>
    <row r="233" spans="2:10" x14ac:dyDescent="0.25">
      <c r="B233" s="15"/>
      <c r="C233" s="16" t="s">
        <v>396</v>
      </c>
      <c r="D233" s="16"/>
      <c r="E233" s="16"/>
      <c r="F233" s="16"/>
      <c r="G233" s="16"/>
      <c r="H233" s="16"/>
      <c r="I233" s="16"/>
      <c r="J233" s="19">
        <f>+J231-J232</f>
        <v>168000</v>
      </c>
    </row>
    <row r="235" spans="2:10" x14ac:dyDescent="0.25">
      <c r="B235" t="s">
        <v>375</v>
      </c>
    </row>
    <row r="236" spans="2:10" x14ac:dyDescent="0.25">
      <c r="E236" s="23">
        <v>23000</v>
      </c>
    </row>
    <row r="238" spans="2:10" x14ac:dyDescent="0.25">
      <c r="B238" t="s">
        <v>376</v>
      </c>
    </row>
    <row r="239" spans="2:10" x14ac:dyDescent="0.25">
      <c r="E239" s="23">
        <v>37</v>
      </c>
      <c r="F239" t="b">
        <f>+E239=I191</f>
        <v>1</v>
      </c>
    </row>
    <row r="240" spans="2:10" x14ac:dyDescent="0.25">
      <c r="B240" s="127" t="s">
        <v>399</v>
      </c>
      <c r="C240" s="90"/>
    </row>
    <row r="242" spans="2:7" x14ac:dyDescent="0.25">
      <c r="B242" t="s">
        <v>377</v>
      </c>
    </row>
    <row r="243" spans="2:7" x14ac:dyDescent="0.25">
      <c r="F243" s="23">
        <v>600000</v>
      </c>
      <c r="G243" t="b">
        <f>+F243=I194</f>
        <v>1</v>
      </c>
    </row>
    <row r="245" spans="2:7" x14ac:dyDescent="0.25">
      <c r="B245" s="127" t="s">
        <v>399</v>
      </c>
      <c r="C245" s="90"/>
    </row>
    <row r="248" spans="2:7" x14ac:dyDescent="0.25">
      <c r="B248" t="s">
        <v>400</v>
      </c>
    </row>
    <row r="249" spans="2:7" x14ac:dyDescent="0.25">
      <c r="F249" s="23">
        <v>8600000</v>
      </c>
    </row>
    <row r="250" spans="2:7" x14ac:dyDescent="0.25">
      <c r="B250" s="127" t="s">
        <v>399</v>
      </c>
      <c r="C250" s="90"/>
    </row>
    <row r="253" spans="2:7" x14ac:dyDescent="0.25">
      <c r="B253" t="s">
        <v>401</v>
      </c>
    </row>
    <row r="255" spans="2:7" x14ac:dyDescent="0.25">
      <c r="B255" s="127" t="s">
        <v>402</v>
      </c>
      <c r="D255" t="b">
        <f>+D207/E236&gt;D207/E207</f>
        <v>1</v>
      </c>
    </row>
    <row r="259" spans="1:10" x14ac:dyDescent="0.25">
      <c r="A259" s="24" t="s">
        <v>403</v>
      </c>
    </row>
    <row r="260" spans="1:10" x14ac:dyDescent="0.25">
      <c r="A260" s="24" t="s">
        <v>404</v>
      </c>
    </row>
    <row r="262" spans="1:10" x14ac:dyDescent="0.25">
      <c r="B262" t="s">
        <v>405</v>
      </c>
    </row>
    <row r="263" spans="1:10" x14ac:dyDescent="0.25">
      <c r="H263" s="128" t="s">
        <v>421</v>
      </c>
      <c r="I263" s="128" t="s">
        <v>422</v>
      </c>
      <c r="J263" s="128" t="s">
        <v>423</v>
      </c>
    </row>
    <row r="264" spans="1:10" x14ac:dyDescent="0.25">
      <c r="B264" t="s">
        <v>406</v>
      </c>
      <c r="H264" s="129">
        <f>+H267+H265-H266</f>
        <v>60000</v>
      </c>
      <c r="I264" s="3">
        <v>20000</v>
      </c>
      <c r="J264" s="3">
        <v>15000</v>
      </c>
    </row>
    <row r="265" spans="1:10" x14ac:dyDescent="0.25">
      <c r="B265" t="s">
        <v>407</v>
      </c>
      <c r="H265" s="3">
        <v>90000</v>
      </c>
      <c r="I265" s="129">
        <f>+I264+I266-I267</f>
        <v>10000</v>
      </c>
      <c r="J265" s="3">
        <v>30000</v>
      </c>
    </row>
    <row r="266" spans="1:10" x14ac:dyDescent="0.25">
      <c r="B266" t="s">
        <v>408</v>
      </c>
      <c r="H266" s="3">
        <v>100000</v>
      </c>
      <c r="I266" s="3">
        <v>85000</v>
      </c>
      <c r="J266" s="129">
        <f>+J267+J265-J264</f>
        <v>70000</v>
      </c>
    </row>
    <row r="267" spans="1:10" x14ac:dyDescent="0.25">
      <c r="B267" t="s">
        <v>409</v>
      </c>
      <c r="H267" s="3">
        <v>70000</v>
      </c>
      <c r="I267" s="3">
        <v>95000</v>
      </c>
      <c r="J267" s="129">
        <f>+J270-J269-J268</f>
        <v>55000</v>
      </c>
    </row>
    <row r="268" spans="1:10" x14ac:dyDescent="0.25">
      <c r="B268" t="s">
        <v>410</v>
      </c>
      <c r="H268" s="129">
        <f>+H270-H269-H267</f>
        <v>200000</v>
      </c>
      <c r="I268" s="3">
        <v>100000</v>
      </c>
      <c r="J268" s="3">
        <v>125000</v>
      </c>
    </row>
    <row r="269" spans="1:10" x14ac:dyDescent="0.25">
      <c r="B269" t="s">
        <v>411</v>
      </c>
      <c r="H269" s="3">
        <v>250000</v>
      </c>
      <c r="I269" s="129">
        <f>+I270-I267-I268</f>
        <v>150000</v>
      </c>
      <c r="J269" s="3">
        <v>160000</v>
      </c>
    </row>
    <row r="270" spans="1:10" x14ac:dyDescent="0.25">
      <c r="B270" t="s">
        <v>412</v>
      </c>
      <c r="H270" s="3">
        <v>520000</v>
      </c>
      <c r="I270" s="3">
        <v>345000</v>
      </c>
      <c r="J270" s="3">
        <v>340000</v>
      </c>
    </row>
    <row r="271" spans="1:10" x14ac:dyDescent="0.25">
      <c r="B271" t="s">
        <v>413</v>
      </c>
      <c r="H271" s="3">
        <v>35000</v>
      </c>
      <c r="I271" s="3">
        <v>20000</v>
      </c>
      <c r="J271" s="129">
        <f>+J274+J272-J270</f>
        <v>15000</v>
      </c>
    </row>
    <row r="272" spans="1:10" x14ac:dyDescent="0.25">
      <c r="B272" t="s">
        <v>414</v>
      </c>
      <c r="H272" s="129">
        <f>+H270+H271-H274</f>
        <v>30000</v>
      </c>
      <c r="I272" s="3">
        <v>35000</v>
      </c>
      <c r="J272" s="3">
        <v>5000</v>
      </c>
    </row>
    <row r="274" spans="1:10" x14ac:dyDescent="0.25">
      <c r="B274" t="s">
        <v>415</v>
      </c>
      <c r="H274" s="3">
        <v>525000</v>
      </c>
      <c r="I274" s="129">
        <f>+I270+I271-I272</f>
        <v>330000</v>
      </c>
      <c r="J274" s="3">
        <v>350000</v>
      </c>
    </row>
    <row r="275" spans="1:10" x14ac:dyDescent="0.25">
      <c r="B275" t="s">
        <v>416</v>
      </c>
      <c r="H275" s="3">
        <v>50000</v>
      </c>
      <c r="I275" s="3">
        <v>40000</v>
      </c>
      <c r="J275" s="129">
        <f>+J276-J274</f>
        <v>20000</v>
      </c>
    </row>
    <row r="276" spans="1:10" x14ac:dyDescent="0.25">
      <c r="B276" t="s">
        <v>417</v>
      </c>
      <c r="H276" s="25">
        <f>+H274+H275</f>
        <v>575000</v>
      </c>
      <c r="I276" s="129">
        <f>+I274+I275</f>
        <v>370000</v>
      </c>
      <c r="J276" s="3">
        <v>370000</v>
      </c>
    </row>
    <row r="277" spans="1:10" x14ac:dyDescent="0.25">
      <c r="B277" t="s">
        <v>418</v>
      </c>
      <c r="H277" s="25">
        <f>+H276-H278</f>
        <v>30000</v>
      </c>
      <c r="I277" s="129">
        <f>+I276-I278</f>
        <v>40000</v>
      </c>
      <c r="J277" s="3">
        <v>25000</v>
      </c>
    </row>
    <row r="278" spans="1:10" x14ac:dyDescent="0.25">
      <c r="B278" t="s">
        <v>419</v>
      </c>
      <c r="H278" s="3">
        <v>545000</v>
      </c>
      <c r="I278" s="3">
        <v>330000</v>
      </c>
      <c r="J278" s="129">
        <f>+J276-J277</f>
        <v>345000</v>
      </c>
    </row>
    <row r="279" spans="1:10" x14ac:dyDescent="0.25">
      <c r="B279" t="s">
        <v>420</v>
      </c>
      <c r="H279" s="129">
        <f>+H278+H281</f>
        <v>800000</v>
      </c>
      <c r="I279" s="129">
        <f>+I278+I281</f>
        <v>500000</v>
      </c>
      <c r="J279" s="3">
        <v>480000</v>
      </c>
    </row>
    <row r="281" spans="1:10" x14ac:dyDescent="0.25">
      <c r="B281" t="s">
        <v>125</v>
      </c>
      <c r="H281" s="3">
        <v>255000</v>
      </c>
      <c r="I281" s="3">
        <v>170000</v>
      </c>
      <c r="J281" s="129">
        <f>+J279-J278</f>
        <v>135000</v>
      </c>
    </row>
    <row r="282" spans="1:10" x14ac:dyDescent="0.25">
      <c r="B282" t="s">
        <v>424</v>
      </c>
      <c r="H282" s="129">
        <f>+H281-H283</f>
        <v>105000</v>
      </c>
      <c r="I282" s="3">
        <v>75000</v>
      </c>
      <c r="J282" s="129">
        <f>+J281-J283</f>
        <v>45000</v>
      </c>
    </row>
    <row r="283" spans="1:10" x14ac:dyDescent="0.25">
      <c r="B283" t="s">
        <v>425</v>
      </c>
      <c r="H283" s="3">
        <v>150000</v>
      </c>
      <c r="I283" s="129">
        <f>+I281-I282</f>
        <v>95000</v>
      </c>
      <c r="J283" s="3">
        <v>90000</v>
      </c>
    </row>
    <row r="284" spans="1:10" x14ac:dyDescent="0.25">
      <c r="B284" t="s">
        <v>426</v>
      </c>
      <c r="H284" s="3">
        <v>40000</v>
      </c>
      <c r="I284" s="3">
        <v>45000</v>
      </c>
      <c r="J284" s="129">
        <f>+J283-J285</f>
        <v>35000</v>
      </c>
    </row>
    <row r="285" spans="1:10" x14ac:dyDescent="0.25">
      <c r="B285" t="s">
        <v>427</v>
      </c>
      <c r="H285" s="129">
        <f>+H283-H284</f>
        <v>110000</v>
      </c>
      <c r="I285" s="129">
        <f>+I283-I284</f>
        <v>50000</v>
      </c>
      <c r="J285" s="3">
        <v>55000</v>
      </c>
    </row>
    <row r="286" spans="1:10" x14ac:dyDescent="0.25">
      <c r="H286" s="3"/>
    </row>
    <row r="288" spans="1:10" x14ac:dyDescent="0.25">
      <c r="A288" s="24" t="s">
        <v>428</v>
      </c>
    </row>
    <row r="289" spans="1:9" x14ac:dyDescent="0.25">
      <c r="A289" s="24" t="s">
        <v>429</v>
      </c>
      <c r="H289" s="3"/>
    </row>
    <row r="290" spans="1:9" x14ac:dyDescent="0.25">
      <c r="H290" s="3"/>
    </row>
    <row r="291" spans="1:9" x14ac:dyDescent="0.25">
      <c r="B291" t="s">
        <v>430</v>
      </c>
    </row>
    <row r="293" spans="1:9" x14ac:dyDescent="0.25">
      <c r="B293" s="5" t="s">
        <v>431</v>
      </c>
      <c r="C293" s="6"/>
      <c r="D293" s="6"/>
      <c r="E293" s="6"/>
      <c r="F293" s="6"/>
      <c r="G293" s="6"/>
      <c r="H293" s="6"/>
      <c r="I293" s="26">
        <v>2100000</v>
      </c>
    </row>
    <row r="294" spans="1:9" x14ac:dyDescent="0.25">
      <c r="B294" s="9" t="s">
        <v>432</v>
      </c>
      <c r="C294" s="10"/>
      <c r="D294" s="10"/>
      <c r="E294" s="10"/>
      <c r="F294" s="10"/>
      <c r="G294" s="10"/>
      <c r="H294" s="10"/>
      <c r="I294" s="13">
        <v>99000</v>
      </c>
    </row>
    <row r="295" spans="1:9" x14ac:dyDescent="0.25">
      <c r="B295" s="9" t="s">
        <v>433</v>
      </c>
      <c r="C295" s="10"/>
      <c r="D295" s="10"/>
      <c r="E295" s="10"/>
      <c r="F295" s="10"/>
      <c r="G295" s="10"/>
      <c r="H295" s="10"/>
      <c r="I295" s="13">
        <v>115000</v>
      </c>
    </row>
    <row r="296" spans="1:9" x14ac:dyDescent="0.25">
      <c r="B296" s="9" t="s">
        <v>434</v>
      </c>
      <c r="C296" s="10"/>
      <c r="D296" s="10"/>
      <c r="E296" s="10"/>
      <c r="F296" s="10"/>
      <c r="G296" s="10"/>
      <c r="H296" s="10"/>
      <c r="I296" s="13">
        <v>485000</v>
      </c>
    </row>
    <row r="297" spans="1:9" x14ac:dyDescent="0.25">
      <c r="B297" s="9" t="s">
        <v>435</v>
      </c>
      <c r="C297" s="10"/>
      <c r="D297" s="10"/>
      <c r="E297" s="10"/>
      <c r="F297" s="10"/>
      <c r="G297" s="10"/>
      <c r="H297" s="10"/>
      <c r="I297" s="13">
        <v>115000</v>
      </c>
    </row>
    <row r="298" spans="1:9" x14ac:dyDescent="0.25">
      <c r="B298" s="9" t="s">
        <v>436</v>
      </c>
      <c r="C298" s="10"/>
      <c r="D298" s="10"/>
      <c r="E298" s="10"/>
      <c r="F298" s="10"/>
      <c r="G298" s="10"/>
      <c r="H298" s="10"/>
      <c r="I298" s="13">
        <v>140000</v>
      </c>
    </row>
    <row r="299" spans="1:9" x14ac:dyDescent="0.25">
      <c r="B299" s="9" t="s">
        <v>437</v>
      </c>
      <c r="C299" s="10"/>
      <c r="D299" s="10"/>
      <c r="E299" s="10"/>
      <c r="F299" s="10"/>
      <c r="G299" s="10"/>
      <c r="H299" s="10"/>
      <c r="I299" s="13">
        <v>45000</v>
      </c>
    </row>
    <row r="300" spans="1:9" x14ac:dyDescent="0.25">
      <c r="B300" s="9" t="s">
        <v>438</v>
      </c>
      <c r="C300" s="10"/>
      <c r="D300" s="10"/>
      <c r="E300" s="10"/>
      <c r="F300" s="10"/>
      <c r="G300" s="10"/>
      <c r="H300" s="10"/>
      <c r="I300" s="13">
        <v>100000</v>
      </c>
    </row>
    <row r="301" spans="1:9" x14ac:dyDescent="0.25">
      <c r="B301" s="9" t="s">
        <v>439</v>
      </c>
      <c r="C301" s="10"/>
      <c r="D301" s="10"/>
      <c r="E301" s="10"/>
      <c r="F301" s="10"/>
      <c r="G301" s="10"/>
      <c r="H301" s="10"/>
      <c r="I301" s="13">
        <v>95000</v>
      </c>
    </row>
    <row r="302" spans="1:9" x14ac:dyDescent="0.25">
      <c r="B302" s="9" t="s">
        <v>440</v>
      </c>
      <c r="C302" s="10"/>
      <c r="D302" s="10"/>
      <c r="E302" s="10"/>
      <c r="F302" s="10"/>
      <c r="G302" s="10"/>
      <c r="H302" s="10"/>
      <c r="I302" s="13">
        <v>30000</v>
      </c>
    </row>
    <row r="303" spans="1:9" x14ac:dyDescent="0.25">
      <c r="B303" s="9" t="s">
        <v>441</v>
      </c>
      <c r="C303" s="10"/>
      <c r="D303" s="10"/>
      <c r="E303" s="10"/>
      <c r="F303" s="10"/>
      <c r="G303" s="10"/>
      <c r="H303" s="10"/>
      <c r="I303" s="13">
        <v>9000</v>
      </c>
    </row>
    <row r="304" spans="1:9" x14ac:dyDescent="0.25">
      <c r="B304" s="9" t="s">
        <v>442</v>
      </c>
      <c r="C304" s="10"/>
      <c r="D304" s="10"/>
      <c r="E304" s="10"/>
      <c r="F304" s="10"/>
      <c r="G304" s="10"/>
      <c r="H304" s="10"/>
      <c r="I304" s="13">
        <v>55000</v>
      </c>
    </row>
    <row r="305" spans="2:9" x14ac:dyDescent="0.25">
      <c r="B305" s="9" t="s">
        <v>443</v>
      </c>
      <c r="C305" s="10"/>
      <c r="D305" s="10"/>
      <c r="E305" s="10"/>
      <c r="F305" s="10"/>
      <c r="G305" s="10"/>
      <c r="H305" s="10"/>
      <c r="I305" s="13">
        <v>40000</v>
      </c>
    </row>
    <row r="306" spans="2:9" x14ac:dyDescent="0.25">
      <c r="B306" s="9" t="s">
        <v>444</v>
      </c>
      <c r="C306" s="10"/>
      <c r="D306" s="10"/>
      <c r="E306" s="10"/>
      <c r="F306" s="10"/>
      <c r="G306" s="10"/>
      <c r="H306" s="10"/>
      <c r="I306" s="13">
        <v>150000</v>
      </c>
    </row>
    <row r="307" spans="2:9" x14ac:dyDescent="0.25">
      <c r="B307" s="9" t="s">
        <v>445</v>
      </c>
      <c r="C307" s="10"/>
      <c r="D307" s="10"/>
      <c r="E307" s="10"/>
      <c r="F307" s="10"/>
      <c r="G307" s="10"/>
      <c r="H307" s="10"/>
      <c r="I307" s="13">
        <v>15000</v>
      </c>
    </row>
    <row r="308" spans="2:9" x14ac:dyDescent="0.25">
      <c r="B308" s="9" t="s">
        <v>446</v>
      </c>
      <c r="C308" s="10"/>
      <c r="D308" s="10"/>
      <c r="E308" s="10"/>
      <c r="F308" s="10"/>
      <c r="G308" s="10"/>
      <c r="H308" s="10"/>
      <c r="I308" s="13">
        <v>5000</v>
      </c>
    </row>
    <row r="309" spans="2:9" x14ac:dyDescent="0.25">
      <c r="B309" s="15" t="s">
        <v>447</v>
      </c>
      <c r="C309" s="16"/>
      <c r="D309" s="16"/>
      <c r="E309" s="16"/>
      <c r="F309" s="16"/>
      <c r="G309" s="16"/>
      <c r="H309" s="16"/>
      <c r="I309" s="19">
        <v>10000</v>
      </c>
    </row>
    <row r="311" spans="2:9" x14ac:dyDescent="0.25">
      <c r="B311" t="s">
        <v>448</v>
      </c>
    </row>
    <row r="312" spans="2:9" x14ac:dyDescent="0.25">
      <c r="B312" t="s">
        <v>449</v>
      </c>
    </row>
    <row r="313" spans="2:9" x14ac:dyDescent="0.25">
      <c r="B313" t="s">
        <v>450</v>
      </c>
    </row>
    <row r="316" spans="2:9" x14ac:dyDescent="0.25">
      <c r="B316" t="s">
        <v>451</v>
      </c>
    </row>
    <row r="317" spans="2:9" x14ac:dyDescent="0.25">
      <c r="B317" t="s">
        <v>453</v>
      </c>
    </row>
    <row r="318" spans="2:9" x14ac:dyDescent="0.25">
      <c r="B318" t="s">
        <v>454</v>
      </c>
    </row>
    <row r="321" spans="1:7" x14ac:dyDescent="0.25">
      <c r="A321" s="24" t="s">
        <v>60</v>
      </c>
      <c r="B321" s="5" t="s">
        <v>455</v>
      </c>
      <c r="C321" s="6"/>
      <c r="D321" s="6"/>
      <c r="E321" s="6"/>
      <c r="F321" s="6"/>
      <c r="G321" s="20"/>
    </row>
    <row r="322" spans="1:7" x14ac:dyDescent="0.25">
      <c r="B322" s="9"/>
      <c r="C322" s="10"/>
      <c r="D322" s="10"/>
      <c r="E322" s="10"/>
      <c r="F322" s="10"/>
      <c r="G322" s="21"/>
    </row>
    <row r="323" spans="1:7" x14ac:dyDescent="0.25">
      <c r="B323" s="9" t="s">
        <v>456</v>
      </c>
      <c r="C323" s="10"/>
      <c r="D323" s="10"/>
      <c r="E323" s="10"/>
      <c r="F323" s="10"/>
      <c r="G323" s="13">
        <f>+I293</f>
        <v>2100000</v>
      </c>
    </row>
    <row r="324" spans="1:7" x14ac:dyDescent="0.25">
      <c r="B324" s="9" t="s">
        <v>457</v>
      </c>
      <c r="C324" s="10"/>
      <c r="D324" s="10"/>
      <c r="E324" s="10"/>
      <c r="F324" s="10"/>
      <c r="G324" s="21"/>
    </row>
    <row r="325" spans="1:7" x14ac:dyDescent="0.25">
      <c r="B325" s="9" t="s">
        <v>458</v>
      </c>
      <c r="C325" s="10"/>
      <c r="D325" s="10"/>
      <c r="E325" s="10"/>
      <c r="F325" s="10"/>
      <c r="G325" s="13">
        <f>+I296</f>
        <v>485000</v>
      </c>
    </row>
    <row r="326" spans="1:7" x14ac:dyDescent="0.25">
      <c r="B326" s="9" t="s">
        <v>459</v>
      </c>
      <c r="C326" s="10"/>
      <c r="D326" s="10"/>
      <c r="E326" s="10"/>
      <c r="F326" s="10"/>
      <c r="G326" s="13">
        <f>+I301</f>
        <v>95000</v>
      </c>
    </row>
    <row r="327" spans="1:7" x14ac:dyDescent="0.25">
      <c r="B327" s="15" t="s">
        <v>460</v>
      </c>
      <c r="C327" s="16"/>
      <c r="D327" s="16"/>
      <c r="E327" s="16"/>
      <c r="F327" s="16"/>
      <c r="G327" s="19">
        <f>SUM(G323:G326)</f>
        <v>2680000</v>
      </c>
    </row>
    <row r="330" spans="1:7" x14ac:dyDescent="0.25">
      <c r="A330" s="24" t="s">
        <v>59</v>
      </c>
      <c r="B330" s="5" t="s">
        <v>461</v>
      </c>
      <c r="C330" s="6"/>
      <c r="D330" s="6"/>
      <c r="E330" s="6"/>
      <c r="F330" s="6"/>
      <c r="G330" s="20"/>
    </row>
    <row r="331" spans="1:7" x14ac:dyDescent="0.25">
      <c r="B331" s="9"/>
      <c r="C331" s="10"/>
      <c r="D331" s="10"/>
      <c r="E331" s="10"/>
      <c r="F331" s="10"/>
      <c r="G331" s="21"/>
    </row>
    <row r="332" spans="1:7" x14ac:dyDescent="0.25">
      <c r="B332" s="9" t="s">
        <v>462</v>
      </c>
      <c r="C332" s="10"/>
      <c r="D332" s="10"/>
      <c r="E332" s="10"/>
      <c r="F332" s="10"/>
      <c r="G332" s="13">
        <f>+I295</f>
        <v>115000</v>
      </c>
    </row>
    <row r="333" spans="1:7" x14ac:dyDescent="0.25">
      <c r="B333" s="9" t="s">
        <v>463</v>
      </c>
      <c r="C333" s="10"/>
      <c r="D333" s="10"/>
      <c r="E333" s="10"/>
      <c r="F333" s="10"/>
      <c r="G333" s="13">
        <f>+I298</f>
        <v>140000</v>
      </c>
    </row>
    <row r="334" spans="1:7" x14ac:dyDescent="0.25">
      <c r="B334" s="9" t="s">
        <v>464</v>
      </c>
      <c r="C334" s="10"/>
      <c r="D334" s="10"/>
      <c r="E334" s="10"/>
      <c r="F334" s="10"/>
      <c r="G334" s="13">
        <f>+I299</f>
        <v>45000</v>
      </c>
    </row>
    <row r="335" spans="1:7" x14ac:dyDescent="0.25">
      <c r="B335" s="9" t="s">
        <v>465</v>
      </c>
      <c r="C335" s="10"/>
      <c r="D335" s="10"/>
      <c r="E335" s="10"/>
      <c r="F335" s="10"/>
      <c r="G335" s="13">
        <f>+I300</f>
        <v>100000</v>
      </c>
    </row>
    <row r="336" spans="1:7" x14ac:dyDescent="0.25">
      <c r="B336" s="9" t="s">
        <v>466</v>
      </c>
      <c r="C336" s="10"/>
      <c r="D336" s="10"/>
      <c r="E336" s="10"/>
      <c r="F336" s="10"/>
      <c r="G336" s="13">
        <f>+I302</f>
        <v>30000</v>
      </c>
    </row>
    <row r="337" spans="1:7" x14ac:dyDescent="0.25">
      <c r="B337" s="9" t="s">
        <v>467</v>
      </c>
      <c r="C337" s="10"/>
      <c r="D337" s="10"/>
      <c r="E337" s="10"/>
      <c r="F337" s="10"/>
      <c r="G337" s="13">
        <f>+I303</f>
        <v>9000</v>
      </c>
    </row>
    <row r="338" spans="1:7" x14ac:dyDescent="0.25">
      <c r="B338" s="9" t="s">
        <v>468</v>
      </c>
      <c r="C338" s="10"/>
      <c r="D338" s="10"/>
      <c r="E338" s="10"/>
      <c r="F338" s="10"/>
      <c r="G338" s="13">
        <f>+I304</f>
        <v>55000</v>
      </c>
    </row>
    <row r="339" spans="1:7" x14ac:dyDescent="0.25">
      <c r="B339" s="9" t="s">
        <v>469</v>
      </c>
      <c r="C339" s="10"/>
      <c r="D339" s="10"/>
      <c r="E339" s="10"/>
      <c r="F339" s="10"/>
      <c r="G339" s="13">
        <f>+I305</f>
        <v>40000</v>
      </c>
    </row>
    <row r="340" spans="1:7" x14ac:dyDescent="0.25">
      <c r="B340" s="15" t="s">
        <v>111</v>
      </c>
      <c r="C340" s="16"/>
      <c r="D340" s="16"/>
      <c r="E340" s="16"/>
      <c r="F340" s="16"/>
      <c r="G340" s="19">
        <f>SUM(G332:G339)</f>
        <v>534000</v>
      </c>
    </row>
    <row r="343" spans="1:7" x14ac:dyDescent="0.25">
      <c r="A343" s="24" t="s">
        <v>61</v>
      </c>
      <c r="B343" s="5" t="s">
        <v>470</v>
      </c>
      <c r="C343" s="6"/>
      <c r="D343" s="6"/>
      <c r="E343" s="6"/>
      <c r="F343" s="6"/>
      <c r="G343" s="20"/>
    </row>
    <row r="344" spans="1:7" x14ac:dyDescent="0.25">
      <c r="B344" s="9"/>
      <c r="C344" s="10"/>
      <c r="D344" s="10"/>
      <c r="E344" s="10"/>
      <c r="F344" s="10"/>
      <c r="G344" s="21"/>
    </row>
    <row r="345" spans="1:7" x14ac:dyDescent="0.25">
      <c r="B345" s="9" t="s">
        <v>31</v>
      </c>
      <c r="C345" s="10"/>
      <c r="D345" s="12">
        <f>+G325</f>
        <v>485000</v>
      </c>
      <c r="E345" s="12">
        <f>+G326</f>
        <v>95000</v>
      </c>
      <c r="F345" s="10"/>
      <c r="G345" s="13">
        <f>SUM(D345:F345)</f>
        <v>580000</v>
      </c>
    </row>
    <row r="346" spans="1:7" x14ac:dyDescent="0.25">
      <c r="B346" s="9" t="s">
        <v>305</v>
      </c>
      <c r="C346" s="10"/>
      <c r="D346" s="10"/>
      <c r="E346" s="10"/>
      <c r="F346" s="10"/>
      <c r="G346" s="13">
        <f>+G340</f>
        <v>534000</v>
      </c>
    </row>
    <row r="347" spans="1:7" x14ac:dyDescent="0.25">
      <c r="B347" s="15" t="s">
        <v>471</v>
      </c>
      <c r="C347" s="16"/>
      <c r="D347" s="16"/>
      <c r="E347" s="16"/>
      <c r="F347" s="16"/>
      <c r="G347" s="19">
        <f>SUM(G345:G346)</f>
        <v>1114000</v>
      </c>
    </row>
    <row r="351" spans="1:7" x14ac:dyDescent="0.25">
      <c r="A351" s="24" t="s">
        <v>156</v>
      </c>
      <c r="B351" s="5" t="s">
        <v>472</v>
      </c>
      <c r="C351" s="6"/>
      <c r="D351" s="6"/>
      <c r="E351" s="6"/>
      <c r="F351" s="6"/>
      <c r="G351" s="20"/>
    </row>
    <row r="352" spans="1:7" x14ac:dyDescent="0.25">
      <c r="B352" s="9"/>
      <c r="C352" s="10"/>
      <c r="D352" s="10"/>
      <c r="E352" s="10"/>
      <c r="F352" s="10"/>
      <c r="G352" s="21"/>
    </row>
    <row r="353" spans="1:7" x14ac:dyDescent="0.25">
      <c r="B353" s="9" t="s">
        <v>456</v>
      </c>
      <c r="C353" s="10"/>
      <c r="D353" s="10"/>
      <c r="E353" s="10"/>
      <c r="F353" s="10"/>
      <c r="G353" s="13">
        <f>+G323</f>
        <v>2100000</v>
      </c>
    </row>
    <row r="354" spans="1:7" x14ac:dyDescent="0.25">
      <c r="B354" s="9" t="s">
        <v>31</v>
      </c>
      <c r="C354" s="10"/>
      <c r="D354" s="10"/>
      <c r="E354" s="10"/>
      <c r="F354" s="10"/>
      <c r="G354" s="13">
        <f>+G345</f>
        <v>580000</v>
      </c>
    </row>
    <row r="355" spans="1:7" x14ac:dyDescent="0.25">
      <c r="B355" s="9" t="s">
        <v>305</v>
      </c>
      <c r="C355" s="10"/>
      <c r="D355" s="10"/>
      <c r="E355" s="10"/>
      <c r="F355" s="10"/>
      <c r="G355" s="13">
        <f>+G346</f>
        <v>534000</v>
      </c>
    </row>
    <row r="356" spans="1:7" x14ac:dyDescent="0.25">
      <c r="B356" s="15" t="s">
        <v>473</v>
      </c>
      <c r="C356" s="16"/>
      <c r="D356" s="16"/>
      <c r="E356" s="16"/>
      <c r="F356" s="16"/>
      <c r="G356" s="19">
        <f>SUM(G353:G355)</f>
        <v>3214000</v>
      </c>
    </row>
    <row r="359" spans="1:7" x14ac:dyDescent="0.25">
      <c r="A359" s="24" t="s">
        <v>149</v>
      </c>
      <c r="B359" s="5" t="s">
        <v>474</v>
      </c>
      <c r="C359" s="6"/>
      <c r="D359" s="6"/>
      <c r="E359" s="6"/>
      <c r="F359" s="6"/>
      <c r="G359" s="20"/>
    </row>
    <row r="360" spans="1:7" x14ac:dyDescent="0.25">
      <c r="B360" s="9"/>
      <c r="C360" s="10"/>
      <c r="D360" s="10"/>
      <c r="E360" s="10"/>
      <c r="F360" s="10"/>
      <c r="G360" s="21"/>
    </row>
    <row r="361" spans="1:7" x14ac:dyDescent="0.25">
      <c r="B361" s="9" t="s">
        <v>475</v>
      </c>
      <c r="C361" s="10"/>
      <c r="D361" s="10"/>
      <c r="E361" s="10"/>
      <c r="F361" s="10"/>
      <c r="G361" s="13">
        <f>+I294</f>
        <v>99000</v>
      </c>
    </row>
    <row r="362" spans="1:7" x14ac:dyDescent="0.25">
      <c r="B362" s="9" t="s">
        <v>476</v>
      </c>
      <c r="C362" s="10"/>
      <c r="D362" s="10"/>
      <c r="E362" s="10"/>
      <c r="F362" s="10"/>
      <c r="G362" s="13">
        <f>+I306</f>
        <v>150000</v>
      </c>
    </row>
    <row r="363" spans="1:7" x14ac:dyDescent="0.25">
      <c r="B363" s="9" t="s">
        <v>477</v>
      </c>
      <c r="C363" s="10"/>
      <c r="D363" s="10"/>
      <c r="E363" s="10"/>
      <c r="F363" s="10"/>
      <c r="G363" s="13">
        <f>+I307</f>
        <v>15000</v>
      </c>
    </row>
    <row r="364" spans="1:7" x14ac:dyDescent="0.25">
      <c r="B364" s="9" t="s">
        <v>478</v>
      </c>
      <c r="C364" s="10"/>
      <c r="D364" s="10"/>
      <c r="E364" s="10"/>
      <c r="F364" s="10"/>
      <c r="G364" s="13">
        <f>+I308</f>
        <v>5000</v>
      </c>
    </row>
    <row r="365" spans="1:7" x14ac:dyDescent="0.25">
      <c r="B365" s="9" t="s">
        <v>479</v>
      </c>
      <c r="C365" s="10"/>
      <c r="D365" s="10"/>
      <c r="E365" s="10"/>
      <c r="F365" s="10"/>
      <c r="G365" s="13">
        <f>+I309</f>
        <v>10000</v>
      </c>
    </row>
    <row r="366" spans="1:7" x14ac:dyDescent="0.25">
      <c r="B366" s="15" t="s">
        <v>480</v>
      </c>
      <c r="C366" s="16"/>
      <c r="D366" s="16"/>
      <c r="E366" s="16"/>
      <c r="F366" s="16"/>
      <c r="G366" s="19">
        <f>SUM(G361:G365)</f>
        <v>279000</v>
      </c>
    </row>
    <row r="369" spans="1:9" x14ac:dyDescent="0.25">
      <c r="B369" t="s">
        <v>452</v>
      </c>
    </row>
    <row r="371" spans="1:9" x14ac:dyDescent="0.25">
      <c r="B371" s="5" t="s">
        <v>482</v>
      </c>
      <c r="C371" s="130">
        <f>+I307</f>
        <v>15000</v>
      </c>
      <c r="D371" s="6" t="s">
        <v>483</v>
      </c>
      <c r="E371" s="6"/>
      <c r="F371" s="6"/>
      <c r="G371" s="6"/>
      <c r="H371" s="6"/>
      <c r="I371" s="20"/>
    </row>
    <row r="372" spans="1:9" x14ac:dyDescent="0.25">
      <c r="B372" s="15" t="s">
        <v>481</v>
      </c>
      <c r="C372" s="16"/>
      <c r="D372" s="16"/>
      <c r="E372" s="16"/>
      <c r="F372" s="16"/>
      <c r="G372" s="16"/>
      <c r="H372" s="16"/>
      <c r="I372" s="22"/>
    </row>
    <row r="376" spans="1:9" x14ac:dyDescent="0.25">
      <c r="A376" s="24" t="s">
        <v>484</v>
      </c>
    </row>
    <row r="377" spans="1:9" x14ac:dyDescent="0.25">
      <c r="A377" s="24" t="s">
        <v>74</v>
      </c>
    </row>
    <row r="379" spans="1:9" x14ac:dyDescent="0.25">
      <c r="B379" t="s">
        <v>485</v>
      </c>
    </row>
    <row r="381" spans="1:9" x14ac:dyDescent="0.25">
      <c r="B381" s="5" t="s">
        <v>123</v>
      </c>
      <c r="C381" s="6"/>
      <c r="D381" s="6"/>
      <c r="E381" s="6"/>
      <c r="F381" s="6"/>
      <c r="G381" s="6"/>
      <c r="H381" s="6"/>
      <c r="I381" s="26">
        <v>950000</v>
      </c>
    </row>
    <row r="382" spans="1:9" x14ac:dyDescent="0.25">
      <c r="B382" s="9" t="s">
        <v>486</v>
      </c>
      <c r="C382" s="10"/>
      <c r="D382" s="10"/>
      <c r="E382" s="10"/>
      <c r="F382" s="10"/>
      <c r="G382" s="10"/>
      <c r="H382" s="10"/>
      <c r="I382" s="13">
        <v>30000</v>
      </c>
    </row>
    <row r="383" spans="1:9" x14ac:dyDescent="0.25">
      <c r="B383" s="131" t="s">
        <v>487</v>
      </c>
      <c r="C383" s="10"/>
      <c r="D383" s="10"/>
      <c r="E383" s="10"/>
      <c r="F383" s="10"/>
      <c r="G383" s="10"/>
      <c r="H383" s="10"/>
      <c r="I383" s="13">
        <v>40000</v>
      </c>
    </row>
    <row r="384" spans="1:9" x14ac:dyDescent="0.25">
      <c r="B384" s="9" t="s">
        <v>488</v>
      </c>
      <c r="C384" s="10"/>
      <c r="D384" s="10"/>
      <c r="E384" s="10"/>
      <c r="F384" s="10"/>
      <c r="G384" s="10"/>
      <c r="H384" s="10"/>
      <c r="I384" s="13">
        <v>150000</v>
      </c>
    </row>
    <row r="385" spans="2:10" x14ac:dyDescent="0.25">
      <c r="B385" s="9" t="s">
        <v>489</v>
      </c>
      <c r="C385" s="10"/>
      <c r="D385" s="10"/>
      <c r="E385" s="10"/>
      <c r="F385" s="10"/>
      <c r="G385" s="10"/>
      <c r="H385" s="10"/>
      <c r="I385" s="13">
        <v>90000</v>
      </c>
    </row>
    <row r="386" spans="2:10" x14ac:dyDescent="0.25">
      <c r="B386" s="9" t="s">
        <v>490</v>
      </c>
      <c r="C386" s="10"/>
      <c r="D386" s="10"/>
      <c r="E386" s="10"/>
      <c r="F386" s="10"/>
      <c r="G386" s="10"/>
      <c r="H386" s="10"/>
      <c r="I386" s="13">
        <v>180000</v>
      </c>
      <c r="J386">
        <v>19000</v>
      </c>
    </row>
    <row r="387" spans="2:10" x14ac:dyDescent="0.25">
      <c r="B387" s="9" t="s">
        <v>491</v>
      </c>
      <c r="C387" s="10"/>
      <c r="D387" s="10"/>
      <c r="E387" s="10"/>
      <c r="F387" s="10"/>
      <c r="G387" s="10"/>
      <c r="H387" s="10"/>
      <c r="I387" s="13">
        <v>25000</v>
      </c>
    </row>
    <row r="388" spans="2:10" x14ac:dyDescent="0.25">
      <c r="B388" s="9" t="s">
        <v>492</v>
      </c>
      <c r="C388" s="10"/>
      <c r="D388" s="10"/>
      <c r="E388" s="10"/>
      <c r="F388" s="10"/>
      <c r="G388" s="10"/>
      <c r="H388" s="10"/>
      <c r="I388" s="13">
        <v>40000</v>
      </c>
    </row>
    <row r="389" spans="2:10" x14ac:dyDescent="0.25">
      <c r="B389" s="9" t="s">
        <v>493</v>
      </c>
      <c r="C389" s="10"/>
      <c r="D389" s="10"/>
      <c r="E389" s="10"/>
      <c r="F389" s="10"/>
      <c r="G389" s="10"/>
      <c r="H389" s="10"/>
      <c r="I389" s="13">
        <v>200000</v>
      </c>
    </row>
    <row r="390" spans="2:10" x14ac:dyDescent="0.25">
      <c r="B390" s="9" t="s">
        <v>494</v>
      </c>
      <c r="C390" s="10"/>
      <c r="D390" s="10"/>
      <c r="E390" s="10"/>
      <c r="F390" s="10"/>
      <c r="G390" s="10"/>
      <c r="H390" s="10"/>
      <c r="I390" s="13">
        <v>40000</v>
      </c>
    </row>
    <row r="391" spans="2:10" x14ac:dyDescent="0.25">
      <c r="B391" s="9" t="s">
        <v>495</v>
      </c>
      <c r="C391" s="10"/>
      <c r="D391" s="10"/>
      <c r="E391" s="10"/>
      <c r="F391" s="10"/>
      <c r="G391" s="10"/>
      <c r="H391" s="10"/>
      <c r="I391" s="13">
        <v>60000</v>
      </c>
    </row>
    <row r="392" spans="2:10" x14ac:dyDescent="0.25">
      <c r="B392" s="9" t="s">
        <v>496</v>
      </c>
      <c r="C392" s="10"/>
      <c r="D392" s="10"/>
      <c r="E392" s="10"/>
      <c r="F392" s="10"/>
      <c r="G392" s="10"/>
      <c r="H392" s="10"/>
      <c r="I392" s="13">
        <v>50000</v>
      </c>
    </row>
    <row r="393" spans="2:10" x14ac:dyDescent="0.25">
      <c r="B393" s="9" t="s">
        <v>497</v>
      </c>
      <c r="C393" s="10"/>
      <c r="D393" s="10"/>
      <c r="E393" s="10"/>
      <c r="F393" s="10"/>
      <c r="G393" s="10"/>
      <c r="H393" s="10"/>
      <c r="I393" s="13">
        <v>20000</v>
      </c>
    </row>
    <row r="394" spans="2:10" x14ac:dyDescent="0.25">
      <c r="B394" s="9" t="s">
        <v>498</v>
      </c>
      <c r="C394" s="10"/>
      <c r="D394" s="10"/>
      <c r="E394" s="10"/>
      <c r="F394" s="10"/>
      <c r="G394" s="10"/>
      <c r="H394" s="10"/>
      <c r="I394" s="13">
        <v>10000</v>
      </c>
    </row>
    <row r="395" spans="2:10" x14ac:dyDescent="0.25">
      <c r="B395" s="9" t="s">
        <v>499</v>
      </c>
      <c r="C395" s="10"/>
      <c r="D395" s="10"/>
      <c r="E395" s="10"/>
      <c r="F395" s="10"/>
      <c r="G395" s="10"/>
      <c r="H395" s="10"/>
      <c r="I395" s="13">
        <v>15000</v>
      </c>
      <c r="J395">
        <v>20000</v>
      </c>
    </row>
    <row r="396" spans="2:10" x14ac:dyDescent="0.25">
      <c r="B396" s="15" t="s">
        <v>500</v>
      </c>
      <c r="C396" s="16"/>
      <c r="D396" s="16"/>
      <c r="E396" s="16"/>
      <c r="F396" s="16"/>
      <c r="G396" s="16"/>
      <c r="H396" s="16"/>
      <c r="I396" s="19">
        <v>80000</v>
      </c>
    </row>
    <row r="398" spans="2:10" x14ac:dyDescent="0.25">
      <c r="B398" t="s">
        <v>451</v>
      </c>
    </row>
    <row r="399" spans="2:10" x14ac:dyDescent="0.25">
      <c r="B399" t="s">
        <v>501</v>
      </c>
    </row>
    <row r="401" spans="2:9" x14ac:dyDescent="0.25">
      <c r="B401" s="5" t="s">
        <v>504</v>
      </c>
      <c r="C401" s="6"/>
      <c r="D401" s="6"/>
      <c r="E401" s="6"/>
      <c r="F401" s="6"/>
      <c r="G401" s="6"/>
      <c r="H401" s="6"/>
      <c r="I401" s="20"/>
    </row>
    <row r="402" spans="2:9" x14ac:dyDescent="0.25">
      <c r="B402" s="9" t="s">
        <v>98</v>
      </c>
      <c r="C402" s="10"/>
      <c r="D402" s="10"/>
      <c r="E402" s="10"/>
      <c r="F402" s="10"/>
      <c r="G402" s="10"/>
      <c r="H402" s="10"/>
      <c r="I402" s="21"/>
    </row>
    <row r="403" spans="2:9" x14ac:dyDescent="0.25">
      <c r="B403" s="9" t="s">
        <v>505</v>
      </c>
      <c r="C403" s="10"/>
      <c r="D403" s="10"/>
      <c r="E403" s="10"/>
      <c r="F403" s="10"/>
      <c r="G403" s="10"/>
      <c r="H403" s="10"/>
      <c r="I403" s="21"/>
    </row>
    <row r="404" spans="2:9" x14ac:dyDescent="0.25">
      <c r="B404" s="9"/>
      <c r="C404" s="10"/>
      <c r="D404" s="10"/>
      <c r="E404" s="10"/>
      <c r="F404" s="10"/>
      <c r="G404" s="10"/>
      <c r="H404" s="10"/>
      <c r="I404" s="21"/>
    </row>
    <row r="405" spans="2:9" x14ac:dyDescent="0.25">
      <c r="B405" s="9" t="s">
        <v>100</v>
      </c>
      <c r="C405" s="10"/>
      <c r="D405" s="10"/>
      <c r="E405" s="10"/>
      <c r="F405" s="10"/>
      <c r="G405" s="10"/>
      <c r="H405" s="10"/>
      <c r="I405" s="21"/>
    </row>
    <row r="406" spans="2:9" x14ac:dyDescent="0.25">
      <c r="B406" s="9"/>
      <c r="C406" s="10" t="s">
        <v>101</v>
      </c>
      <c r="D406" s="10"/>
      <c r="E406" s="10"/>
      <c r="F406" s="10"/>
      <c r="G406" s="10"/>
      <c r="H406" s="12">
        <f>+I383</f>
        <v>40000</v>
      </c>
      <c r="I406" s="21"/>
    </row>
    <row r="407" spans="2:9" x14ac:dyDescent="0.25">
      <c r="B407" s="9"/>
      <c r="C407" s="10" t="s">
        <v>102</v>
      </c>
      <c r="D407" s="10"/>
      <c r="E407" s="10"/>
      <c r="F407" s="10"/>
      <c r="G407" s="10"/>
      <c r="H407" s="12">
        <f>+I386</f>
        <v>180000</v>
      </c>
      <c r="I407" s="21"/>
    </row>
    <row r="408" spans="2:9" x14ac:dyDescent="0.25">
      <c r="B408" s="9"/>
      <c r="C408" s="10" t="s">
        <v>103</v>
      </c>
      <c r="D408" s="10"/>
      <c r="E408" s="10"/>
      <c r="F408" s="10"/>
      <c r="G408" s="10"/>
      <c r="H408" s="12">
        <f>SUM(H406:H407)</f>
        <v>220000</v>
      </c>
      <c r="I408" s="21"/>
    </row>
    <row r="409" spans="2:9" x14ac:dyDescent="0.25">
      <c r="B409" s="9"/>
      <c r="C409" s="10" t="s">
        <v>104</v>
      </c>
      <c r="D409" s="10"/>
      <c r="E409" s="10"/>
      <c r="F409" s="10"/>
      <c r="G409" s="10"/>
      <c r="H409" s="12">
        <f>+I387</f>
        <v>25000</v>
      </c>
      <c r="I409" s="21"/>
    </row>
    <row r="410" spans="2:9" x14ac:dyDescent="0.25">
      <c r="B410" s="9"/>
      <c r="C410" s="10" t="s">
        <v>105</v>
      </c>
      <c r="D410" s="10"/>
      <c r="E410" s="10"/>
      <c r="F410" s="10"/>
      <c r="G410" s="10"/>
      <c r="H410" s="10"/>
      <c r="I410" s="13">
        <f>+H408-H409</f>
        <v>195000</v>
      </c>
    </row>
    <row r="411" spans="2:9" x14ac:dyDescent="0.25">
      <c r="B411" s="9" t="s">
        <v>31</v>
      </c>
      <c r="C411" s="10"/>
      <c r="D411" s="10"/>
      <c r="E411" s="10"/>
      <c r="F411" s="10"/>
      <c r="G411" s="10"/>
      <c r="H411" s="10"/>
      <c r="I411" s="13">
        <f>+I389</f>
        <v>200000</v>
      </c>
    </row>
    <row r="412" spans="2:9" x14ac:dyDescent="0.25">
      <c r="B412" s="9" t="s">
        <v>106</v>
      </c>
      <c r="C412" s="10"/>
      <c r="D412" s="10"/>
      <c r="E412" s="10"/>
      <c r="F412" s="10"/>
      <c r="G412" s="10"/>
      <c r="H412" s="10"/>
      <c r="I412" s="21"/>
    </row>
    <row r="413" spans="2:9" x14ac:dyDescent="0.25">
      <c r="B413" s="9"/>
      <c r="C413" s="10" t="s">
        <v>84</v>
      </c>
      <c r="D413" s="10"/>
      <c r="E413" s="10"/>
      <c r="F413" s="10"/>
      <c r="G413" s="10"/>
      <c r="H413" s="12">
        <f>+I394</f>
        <v>10000</v>
      </c>
      <c r="I413" s="21"/>
    </row>
    <row r="414" spans="2:9" x14ac:dyDescent="0.25">
      <c r="B414" s="9"/>
      <c r="C414" s="10" t="s">
        <v>107</v>
      </c>
      <c r="D414" s="10"/>
      <c r="E414" s="10"/>
      <c r="F414" s="10"/>
      <c r="G414" s="10"/>
      <c r="H414" s="12">
        <f>+I395</f>
        <v>15000</v>
      </c>
      <c r="I414" s="21"/>
    </row>
    <row r="415" spans="2:9" x14ac:dyDescent="0.25">
      <c r="B415" s="9"/>
      <c r="C415" s="10" t="s">
        <v>506</v>
      </c>
      <c r="D415" s="10"/>
      <c r="E415" s="10"/>
      <c r="F415" s="10"/>
      <c r="G415" s="10"/>
      <c r="H415" s="12">
        <f>+I390</f>
        <v>40000</v>
      </c>
      <c r="I415" s="21"/>
    </row>
    <row r="416" spans="2:9" x14ac:dyDescent="0.25">
      <c r="B416" s="9"/>
      <c r="C416" s="10" t="s">
        <v>507</v>
      </c>
      <c r="D416" s="10"/>
      <c r="E416" s="10"/>
      <c r="F416" s="10"/>
      <c r="G416" s="10"/>
      <c r="H416" s="12">
        <f>+I391</f>
        <v>60000</v>
      </c>
      <c r="I416" s="21"/>
    </row>
    <row r="417" spans="2:9" x14ac:dyDescent="0.25">
      <c r="B417" s="9"/>
      <c r="C417" s="10" t="s">
        <v>508</v>
      </c>
      <c r="D417" s="10"/>
      <c r="E417" s="10"/>
      <c r="F417" s="10"/>
      <c r="G417" s="10"/>
      <c r="H417" s="12">
        <f>+I396</f>
        <v>80000</v>
      </c>
      <c r="I417" s="21"/>
    </row>
    <row r="418" spans="2:9" x14ac:dyDescent="0.25">
      <c r="B418" s="9"/>
      <c r="C418" s="10" t="s">
        <v>111</v>
      </c>
      <c r="D418" s="10"/>
      <c r="E418" s="10"/>
      <c r="F418" s="10"/>
      <c r="G418" s="10"/>
      <c r="H418" s="10"/>
      <c r="I418" s="13">
        <f>SUM(H413:H417)</f>
        <v>205000</v>
      </c>
    </row>
    <row r="419" spans="2:9" x14ac:dyDescent="0.25">
      <c r="B419" s="9" t="s">
        <v>112</v>
      </c>
      <c r="C419" s="10"/>
      <c r="D419" s="10"/>
      <c r="E419" s="10"/>
      <c r="F419" s="10"/>
      <c r="G419" s="10"/>
      <c r="H419" s="10"/>
      <c r="I419" s="13">
        <f>SUM(I410:I418)</f>
        <v>600000</v>
      </c>
    </row>
    <row r="420" spans="2:9" x14ac:dyDescent="0.25">
      <c r="B420" s="9" t="s">
        <v>113</v>
      </c>
      <c r="C420" s="10"/>
      <c r="D420" s="10"/>
      <c r="E420" s="10"/>
      <c r="F420" s="10"/>
      <c r="G420" s="10"/>
      <c r="H420" s="10"/>
      <c r="I420" s="13">
        <f>+I383</f>
        <v>40000</v>
      </c>
    </row>
    <row r="421" spans="2:9" x14ac:dyDescent="0.25">
      <c r="B421" s="9" t="s">
        <v>114</v>
      </c>
      <c r="C421" s="10"/>
      <c r="D421" s="10"/>
      <c r="E421" s="10"/>
      <c r="F421" s="10"/>
      <c r="G421" s="10"/>
      <c r="H421" s="10"/>
      <c r="I421" s="13">
        <f>+I419+I420</f>
        <v>640000</v>
      </c>
    </row>
    <row r="422" spans="2:9" x14ac:dyDescent="0.25">
      <c r="B422" s="9" t="s">
        <v>115</v>
      </c>
      <c r="C422" s="10"/>
      <c r="D422" s="10"/>
      <c r="E422" s="10"/>
      <c r="F422" s="10"/>
      <c r="G422" s="10"/>
      <c r="H422" s="10"/>
      <c r="I422" s="13">
        <f>+I382</f>
        <v>30000</v>
      </c>
    </row>
    <row r="423" spans="2:9" x14ac:dyDescent="0.25">
      <c r="B423" s="15" t="s">
        <v>12</v>
      </c>
      <c r="C423" s="16"/>
      <c r="D423" s="16"/>
      <c r="E423" s="16"/>
      <c r="F423" s="16"/>
      <c r="G423" s="16"/>
      <c r="H423" s="16"/>
      <c r="I423" s="19">
        <f>+I421-I422</f>
        <v>610000</v>
      </c>
    </row>
    <row r="425" spans="2:9" x14ac:dyDescent="0.25">
      <c r="B425" t="s">
        <v>502</v>
      </c>
    </row>
    <row r="427" spans="2:9" x14ac:dyDescent="0.25">
      <c r="B427" s="5" t="s">
        <v>504</v>
      </c>
      <c r="C427" s="6"/>
      <c r="D427" s="6"/>
      <c r="E427" s="6"/>
      <c r="F427" s="6"/>
      <c r="G427" s="6"/>
      <c r="H427" s="6"/>
      <c r="I427" s="20"/>
    </row>
    <row r="428" spans="2:9" x14ac:dyDescent="0.25">
      <c r="B428" s="9" t="s">
        <v>116</v>
      </c>
      <c r="C428" s="10"/>
      <c r="D428" s="10"/>
      <c r="E428" s="10"/>
      <c r="F428" s="10"/>
      <c r="G428" s="10"/>
      <c r="H428" s="10"/>
      <c r="I428" s="21"/>
    </row>
    <row r="429" spans="2:9" x14ac:dyDescent="0.25">
      <c r="B429" s="9" t="s">
        <v>505</v>
      </c>
      <c r="C429" s="10"/>
      <c r="D429" s="10"/>
      <c r="E429" s="10"/>
      <c r="F429" s="10"/>
      <c r="G429" s="10"/>
      <c r="H429" s="10"/>
      <c r="I429" s="21"/>
    </row>
    <row r="430" spans="2:9" x14ac:dyDescent="0.25">
      <c r="B430" s="9"/>
      <c r="C430" s="10"/>
      <c r="D430" s="10"/>
      <c r="E430" s="10"/>
      <c r="F430" s="10"/>
      <c r="G430" s="10"/>
      <c r="H430" s="10"/>
      <c r="I430" s="21"/>
    </row>
    <row r="431" spans="2:9" x14ac:dyDescent="0.25">
      <c r="B431" s="9"/>
      <c r="C431" s="10"/>
      <c r="D431" s="10"/>
      <c r="E431" s="10"/>
      <c r="F431" s="10"/>
      <c r="G431" s="10"/>
      <c r="H431" s="10"/>
      <c r="I431" s="21"/>
    </row>
    <row r="432" spans="2:9" x14ac:dyDescent="0.25">
      <c r="B432" s="9" t="s">
        <v>509</v>
      </c>
      <c r="C432" s="10"/>
      <c r="D432" s="10"/>
      <c r="E432" s="10"/>
      <c r="F432" s="10"/>
      <c r="G432" s="10"/>
      <c r="H432" s="10"/>
      <c r="I432" s="13">
        <f>+I393</f>
        <v>20000</v>
      </c>
    </row>
    <row r="433" spans="2:10" x14ac:dyDescent="0.25">
      <c r="B433" s="9" t="s">
        <v>118</v>
      </c>
      <c r="C433" s="10"/>
      <c r="D433" s="10"/>
      <c r="E433" s="10"/>
      <c r="F433" s="10"/>
      <c r="G433" s="10"/>
      <c r="H433" s="10"/>
      <c r="I433" s="13">
        <f>+I423</f>
        <v>610000</v>
      </c>
    </row>
    <row r="434" spans="2:10" x14ac:dyDescent="0.25">
      <c r="B434" s="9" t="s">
        <v>119</v>
      </c>
      <c r="C434" s="10"/>
      <c r="D434" s="10"/>
      <c r="E434" s="10"/>
      <c r="F434" s="10"/>
      <c r="G434" s="10"/>
      <c r="H434" s="10"/>
      <c r="I434" s="13">
        <f>SUM(I432:I433)</f>
        <v>630000</v>
      </c>
    </row>
    <row r="435" spans="2:10" x14ac:dyDescent="0.25">
      <c r="B435" s="9" t="s">
        <v>120</v>
      </c>
      <c r="C435" s="10"/>
      <c r="D435" s="10"/>
      <c r="E435" s="10"/>
      <c r="F435" s="10"/>
      <c r="G435" s="10"/>
      <c r="H435" s="10"/>
      <c r="I435" s="13">
        <f>+I392</f>
        <v>50000</v>
      </c>
    </row>
    <row r="436" spans="2:10" x14ac:dyDescent="0.25">
      <c r="B436" s="15" t="s">
        <v>121</v>
      </c>
      <c r="C436" s="16"/>
      <c r="D436" s="16"/>
      <c r="E436" s="16"/>
      <c r="F436" s="16"/>
      <c r="G436" s="16"/>
      <c r="H436" s="16"/>
      <c r="I436" s="19">
        <f>+I434-I435</f>
        <v>580000</v>
      </c>
    </row>
    <row r="438" spans="2:10" x14ac:dyDescent="0.25">
      <c r="B438" t="s">
        <v>503</v>
      </c>
    </row>
    <row r="440" spans="2:10" x14ac:dyDescent="0.25">
      <c r="B440" s="5" t="s">
        <v>123</v>
      </c>
      <c r="C440" s="6"/>
      <c r="D440" s="6"/>
      <c r="E440" s="6"/>
      <c r="F440" s="6"/>
      <c r="G440" s="6"/>
      <c r="H440" s="6"/>
      <c r="I440" s="26">
        <f>+I381</f>
        <v>950000</v>
      </c>
    </row>
    <row r="441" spans="2:10" x14ac:dyDescent="0.25">
      <c r="B441" s="9" t="s">
        <v>124</v>
      </c>
      <c r="C441" s="10"/>
      <c r="D441" s="10"/>
      <c r="E441" s="10"/>
      <c r="F441" s="10"/>
      <c r="G441" s="10"/>
      <c r="H441" s="10"/>
      <c r="I441" s="13">
        <f>+I436</f>
        <v>580000</v>
      </c>
    </row>
    <row r="442" spans="2:10" x14ac:dyDescent="0.25">
      <c r="B442" s="9" t="s">
        <v>125</v>
      </c>
      <c r="C442" s="10"/>
      <c r="D442" s="10"/>
      <c r="E442" s="10"/>
      <c r="F442" s="10"/>
      <c r="G442" s="10"/>
      <c r="H442" s="10"/>
      <c r="I442" s="13">
        <f>+I440-I441</f>
        <v>370000</v>
      </c>
    </row>
    <row r="443" spans="2:10" x14ac:dyDescent="0.25">
      <c r="B443" s="9" t="s">
        <v>126</v>
      </c>
      <c r="C443" s="10"/>
      <c r="D443" s="10"/>
      <c r="E443" s="10"/>
      <c r="F443" s="10"/>
      <c r="G443" s="10"/>
      <c r="H443" s="10"/>
      <c r="I443" s="13">
        <f>+I384</f>
        <v>150000</v>
      </c>
    </row>
    <row r="444" spans="2:10" x14ac:dyDescent="0.25">
      <c r="B444" s="9" t="s">
        <v>127</v>
      </c>
      <c r="C444" s="10"/>
      <c r="D444" s="10"/>
      <c r="E444" s="10"/>
      <c r="F444" s="10"/>
      <c r="G444" s="10"/>
      <c r="H444" s="10"/>
      <c r="I444" s="13">
        <f>+I442-I443</f>
        <v>220000</v>
      </c>
    </row>
    <row r="445" spans="2:10" x14ac:dyDescent="0.25">
      <c r="B445" s="9" t="s">
        <v>128</v>
      </c>
      <c r="C445" s="10"/>
      <c r="D445" s="10"/>
      <c r="E445" s="10"/>
      <c r="F445" s="10"/>
      <c r="G445" s="10"/>
      <c r="H445" s="10"/>
      <c r="I445" s="13">
        <f>I385</f>
        <v>90000</v>
      </c>
      <c r="J445" s="132">
        <f>+I445/I444</f>
        <v>0.40909090909090912</v>
      </c>
    </row>
    <row r="446" spans="2:10" x14ac:dyDescent="0.25">
      <c r="B446" s="15" t="s">
        <v>129</v>
      </c>
      <c r="C446" s="16"/>
      <c r="D446" s="16"/>
      <c r="E446" s="16"/>
      <c r="F446" s="16"/>
      <c r="G446" s="16"/>
      <c r="H446" s="16"/>
      <c r="I446" s="19">
        <f>+I444-I445</f>
        <v>130000</v>
      </c>
    </row>
    <row r="448" spans="2:10" x14ac:dyDescent="0.25">
      <c r="B448" s="5" t="s">
        <v>510</v>
      </c>
      <c r="C448" s="6"/>
      <c r="D448" s="6"/>
      <c r="E448" s="6"/>
      <c r="F448" s="6"/>
      <c r="G448" s="6"/>
      <c r="H448" s="6"/>
      <c r="I448" s="20"/>
    </row>
    <row r="449" spans="1:12" x14ac:dyDescent="0.25">
      <c r="B449" s="9" t="s">
        <v>511</v>
      </c>
      <c r="C449" s="10"/>
      <c r="D449" s="10"/>
      <c r="E449" s="10"/>
      <c r="F449" s="10"/>
      <c r="G449" s="10"/>
      <c r="H449" s="10"/>
      <c r="I449" s="21"/>
    </row>
    <row r="450" spans="1:12" x14ac:dyDescent="0.25">
      <c r="B450" s="9" t="s">
        <v>512</v>
      </c>
      <c r="C450" s="10"/>
      <c r="D450" s="10"/>
      <c r="E450" s="10"/>
      <c r="F450" s="10"/>
      <c r="G450" s="10"/>
      <c r="H450" s="10"/>
      <c r="I450" s="21"/>
    </row>
    <row r="451" spans="1:12" x14ac:dyDescent="0.25">
      <c r="B451" s="15"/>
      <c r="C451" s="16"/>
      <c r="D451" s="51">
        <v>190000</v>
      </c>
      <c r="E451" s="16"/>
      <c r="F451" s="16"/>
      <c r="G451" s="51">
        <v>20000</v>
      </c>
      <c r="H451" s="16"/>
      <c r="I451" s="22"/>
    </row>
    <row r="453" spans="1:12" x14ac:dyDescent="0.25">
      <c r="B453" s="134" t="s">
        <v>521</v>
      </c>
    </row>
    <row r="454" spans="1:12" x14ac:dyDescent="0.25">
      <c r="B454" s="189" t="s">
        <v>522</v>
      </c>
      <c r="C454" s="189"/>
      <c r="D454" s="189"/>
    </row>
    <row r="458" spans="1:12" x14ac:dyDescent="0.25">
      <c r="A458" s="24" t="s">
        <v>523</v>
      </c>
    </row>
    <row r="459" spans="1:12" x14ac:dyDescent="0.25">
      <c r="A459" s="24" t="s">
        <v>524</v>
      </c>
    </row>
    <row r="461" spans="1:12" x14ac:dyDescent="0.25">
      <c r="B461" s="5" t="s">
        <v>525</v>
      </c>
      <c r="C461" s="6"/>
      <c r="D461" s="6"/>
      <c r="E461" s="6"/>
      <c r="F461" s="6"/>
      <c r="G461" s="6"/>
      <c r="H461" s="6"/>
      <c r="I461" s="6"/>
      <c r="J461" s="6"/>
      <c r="K461" s="6"/>
      <c r="L461" s="20"/>
    </row>
    <row r="462" spans="1:12" x14ac:dyDescent="0.25">
      <c r="B462" s="9" t="s">
        <v>526</v>
      </c>
      <c r="C462" s="10"/>
      <c r="D462" s="10"/>
      <c r="E462" s="10"/>
      <c r="F462" s="10"/>
      <c r="G462" s="10"/>
      <c r="H462" s="10"/>
      <c r="I462" s="10"/>
      <c r="J462" s="10"/>
      <c r="K462" s="10"/>
      <c r="L462" s="21"/>
    </row>
    <row r="463" spans="1:12" x14ac:dyDescent="0.25">
      <c r="B463" s="9"/>
      <c r="C463" s="10"/>
      <c r="D463" s="10"/>
      <c r="E463" s="10"/>
      <c r="F463" s="46">
        <v>48</v>
      </c>
      <c r="G463" s="10"/>
      <c r="H463" s="10"/>
      <c r="I463" s="10"/>
      <c r="J463" s="10"/>
      <c r="K463" s="10"/>
      <c r="L463" s="21"/>
    </row>
    <row r="464" spans="1:12" x14ac:dyDescent="0.25">
      <c r="B464" s="9" t="s">
        <v>527</v>
      </c>
      <c r="C464" s="10"/>
      <c r="D464" s="10"/>
      <c r="E464" s="10"/>
      <c r="F464" s="10"/>
      <c r="G464" s="10"/>
      <c r="H464" s="10"/>
      <c r="I464" s="10"/>
      <c r="J464" s="10"/>
      <c r="K464" s="10"/>
      <c r="L464" s="21"/>
    </row>
    <row r="465" spans="1:12" x14ac:dyDescent="0.25">
      <c r="B465" s="15"/>
      <c r="C465" s="16"/>
      <c r="D465" s="51">
        <v>12</v>
      </c>
      <c r="E465" s="51">
        <v>40</v>
      </c>
      <c r="F465" s="16"/>
      <c r="G465" s="16"/>
      <c r="H465" s="16"/>
      <c r="I465" s="16"/>
      <c r="J465" s="16"/>
      <c r="K465" s="51">
        <v>16</v>
      </c>
      <c r="L465" s="22"/>
    </row>
    <row r="467" spans="1:12" x14ac:dyDescent="0.25">
      <c r="B467" t="s">
        <v>528</v>
      </c>
    </row>
    <row r="469" spans="1:12" x14ac:dyDescent="0.25">
      <c r="B469" s="5" t="s">
        <v>529</v>
      </c>
      <c r="C469" s="6"/>
      <c r="D469" s="6"/>
      <c r="E469" s="6"/>
      <c r="F469" s="6"/>
      <c r="G469" s="6"/>
      <c r="H469" s="6"/>
      <c r="I469" s="31">
        <v>38</v>
      </c>
      <c r="J469" s="20" t="s">
        <v>532</v>
      </c>
    </row>
    <row r="470" spans="1:12" x14ac:dyDescent="0.25">
      <c r="B470" s="9" t="s">
        <v>530</v>
      </c>
      <c r="C470" s="10"/>
      <c r="D470" s="10"/>
      <c r="E470" s="10"/>
      <c r="F470" s="10"/>
      <c r="G470" s="10"/>
      <c r="H470" s="10"/>
      <c r="I470" s="12">
        <v>9</v>
      </c>
      <c r="J470" s="21" t="s">
        <v>532</v>
      </c>
    </row>
    <row r="471" spans="1:12" x14ac:dyDescent="0.25">
      <c r="B471" s="15" t="s">
        <v>531</v>
      </c>
      <c r="C471" s="16"/>
      <c r="D471" s="16"/>
      <c r="E471" s="16"/>
      <c r="F471" s="16"/>
      <c r="G471" s="16"/>
      <c r="H471" s="16"/>
      <c r="I471" s="17">
        <v>1</v>
      </c>
      <c r="J471" s="22" t="s">
        <v>548</v>
      </c>
    </row>
    <row r="472" spans="1:12" x14ac:dyDescent="0.25">
      <c r="I472" s="4" t="b">
        <f>SUM(I469:I471)=F463</f>
        <v>1</v>
      </c>
    </row>
    <row r="473" spans="1:12" x14ac:dyDescent="0.25">
      <c r="B473" t="s">
        <v>451</v>
      </c>
    </row>
    <row r="474" spans="1:12" x14ac:dyDescent="0.25">
      <c r="B474" t="s">
        <v>533</v>
      </c>
    </row>
    <row r="476" spans="1:12" x14ac:dyDescent="0.25">
      <c r="A476" s="24">
        <v>1</v>
      </c>
      <c r="B476" s="5" t="s">
        <v>540</v>
      </c>
      <c r="C476" s="6"/>
      <c r="D476" s="31">
        <f>+E465</f>
        <v>40</v>
      </c>
      <c r="E476" s="31">
        <f>+D465</f>
        <v>12</v>
      </c>
      <c r="F476" s="6"/>
      <c r="G476" s="6"/>
      <c r="H476" s="6"/>
      <c r="I476" s="26">
        <f>+D476*E476</f>
        <v>480</v>
      </c>
    </row>
    <row r="477" spans="1:12" x14ac:dyDescent="0.25">
      <c r="B477" s="9" t="s">
        <v>541</v>
      </c>
      <c r="C477" s="10"/>
      <c r="D477" s="12">
        <f>+F463-E465</f>
        <v>8</v>
      </c>
      <c r="E477" s="12">
        <f>+K465</f>
        <v>16</v>
      </c>
      <c r="F477" s="10"/>
      <c r="G477" s="10"/>
      <c r="H477" s="10"/>
      <c r="I477" s="13">
        <f>+D477*E477</f>
        <v>128</v>
      </c>
    </row>
    <row r="478" spans="1:12" x14ac:dyDescent="0.25">
      <c r="B478" s="15" t="s">
        <v>539</v>
      </c>
      <c r="C478" s="16"/>
      <c r="D478" s="16"/>
      <c r="E478" s="16"/>
      <c r="F478" s="16"/>
      <c r="G478" s="16"/>
      <c r="H478" s="16"/>
      <c r="I478" s="19">
        <f>SUM(I476:I477)</f>
        <v>608</v>
      </c>
    </row>
    <row r="480" spans="1:12" x14ac:dyDescent="0.25">
      <c r="B480" t="s">
        <v>534</v>
      </c>
    </row>
    <row r="481" spans="1:11" x14ac:dyDescent="0.25">
      <c r="B481" t="s">
        <v>535</v>
      </c>
    </row>
    <row r="482" spans="1:11" x14ac:dyDescent="0.25">
      <c r="B482" t="s">
        <v>536</v>
      </c>
    </row>
    <row r="483" spans="1:11" x14ac:dyDescent="0.25">
      <c r="B483" t="s">
        <v>537</v>
      </c>
    </row>
    <row r="484" spans="1:11" x14ac:dyDescent="0.25">
      <c r="B484" t="s">
        <v>538</v>
      </c>
    </row>
    <row r="486" spans="1:11" x14ac:dyDescent="0.25">
      <c r="A486" s="24">
        <v>2</v>
      </c>
      <c r="B486" s="5" t="s">
        <v>542</v>
      </c>
      <c r="C486" s="6" t="s">
        <v>457</v>
      </c>
      <c r="D486" s="6"/>
      <c r="E486" s="6"/>
      <c r="F486" s="6"/>
      <c r="G486" s="31">
        <f>+I469</f>
        <v>38</v>
      </c>
      <c r="H486" s="31">
        <f>+D465</f>
        <v>12</v>
      </c>
      <c r="I486" s="6"/>
      <c r="J486" s="26">
        <f>+G486*H486</f>
        <v>456</v>
      </c>
    </row>
    <row r="487" spans="1:11" x14ac:dyDescent="0.25">
      <c r="B487" s="9" t="s">
        <v>543</v>
      </c>
      <c r="C487" s="10" t="s">
        <v>546</v>
      </c>
      <c r="D487" s="10"/>
      <c r="E487" s="10"/>
      <c r="F487" s="10"/>
      <c r="G487" s="12">
        <f>+I471</f>
        <v>1</v>
      </c>
      <c r="H487" s="12">
        <f>+H486</f>
        <v>12</v>
      </c>
      <c r="I487" s="10"/>
      <c r="J487" s="13">
        <f>+G487*H487</f>
        <v>12</v>
      </c>
    </row>
    <row r="488" spans="1:11" x14ac:dyDescent="0.25">
      <c r="B488" s="9" t="s">
        <v>544</v>
      </c>
      <c r="C488" s="10" t="s">
        <v>549</v>
      </c>
      <c r="D488" s="10"/>
      <c r="E488" s="10"/>
      <c r="F488" s="10"/>
      <c r="G488" s="12">
        <f>+F463-E465</f>
        <v>8</v>
      </c>
      <c r="H488" s="12">
        <f>+K465</f>
        <v>16</v>
      </c>
      <c r="I488" s="12">
        <f>+D465</f>
        <v>12</v>
      </c>
      <c r="J488" s="13">
        <f>+G488*(H488-I488)</f>
        <v>32</v>
      </c>
    </row>
    <row r="489" spans="1:11" x14ac:dyDescent="0.25">
      <c r="B489" s="9" t="s">
        <v>545</v>
      </c>
      <c r="C489" s="10" t="s">
        <v>547</v>
      </c>
      <c r="D489" s="10"/>
      <c r="E489" s="10"/>
      <c r="F489" s="10"/>
      <c r="G489" s="12">
        <f>+I470</f>
        <v>9</v>
      </c>
      <c r="H489" s="12">
        <f>+D465</f>
        <v>12</v>
      </c>
      <c r="I489" s="10"/>
      <c r="J489" s="13">
        <f>+G489*H489</f>
        <v>108</v>
      </c>
    </row>
    <row r="490" spans="1:11" x14ac:dyDescent="0.25">
      <c r="B490" s="15"/>
      <c r="C490" s="16" t="s">
        <v>539</v>
      </c>
      <c r="D490" s="16"/>
      <c r="E490" s="16"/>
      <c r="F490" s="16"/>
      <c r="G490" s="16"/>
      <c r="H490" s="16"/>
      <c r="I490" s="16"/>
      <c r="J490" s="28">
        <f>SUM(J486:J489)</f>
        <v>608</v>
      </c>
      <c r="K490" t="b">
        <f>+J490=I478</f>
        <v>1</v>
      </c>
    </row>
    <row r="494" spans="1:11" x14ac:dyDescent="0.25">
      <c r="A494" s="24" t="s">
        <v>550</v>
      </c>
    </row>
    <row r="495" spans="1:11" x14ac:dyDescent="0.25">
      <c r="A495" s="24" t="s">
        <v>551</v>
      </c>
    </row>
    <row r="497" spans="2:11" x14ac:dyDescent="0.25">
      <c r="B497" s="5" t="s">
        <v>552</v>
      </c>
      <c r="C497" s="6"/>
      <c r="D497" s="6"/>
      <c r="E497" s="6"/>
      <c r="F497" s="6"/>
      <c r="G497" s="6"/>
      <c r="H497" s="6"/>
      <c r="I497" s="6"/>
      <c r="J497" s="6"/>
      <c r="K497" s="20"/>
    </row>
    <row r="498" spans="2:11" x14ac:dyDescent="0.25">
      <c r="B498" s="9" t="s">
        <v>553</v>
      </c>
      <c r="C498" s="10"/>
      <c r="D498" s="10"/>
      <c r="E498" s="10"/>
      <c r="F498" s="10"/>
      <c r="G498" s="10"/>
      <c r="H498" s="10"/>
      <c r="I498" s="10"/>
      <c r="J498" s="10"/>
      <c r="K498" s="21"/>
    </row>
    <row r="499" spans="2:11" x14ac:dyDescent="0.25">
      <c r="B499" s="9" t="s">
        <v>554</v>
      </c>
      <c r="C499" s="10"/>
      <c r="D499" s="10"/>
      <c r="E499" s="10"/>
      <c r="F499" s="10"/>
      <c r="G499" s="10"/>
      <c r="H499" s="10"/>
      <c r="I499" s="10"/>
      <c r="J499" s="10"/>
      <c r="K499" s="21"/>
    </row>
    <row r="500" spans="2:11" x14ac:dyDescent="0.25">
      <c r="B500" s="9" t="s">
        <v>555</v>
      </c>
      <c r="C500" s="10"/>
      <c r="D500" s="10"/>
      <c r="E500" s="10"/>
      <c r="F500" s="10"/>
      <c r="G500" s="10"/>
      <c r="H500" s="10"/>
      <c r="I500" s="10"/>
      <c r="J500" s="10"/>
      <c r="K500" s="21"/>
    </row>
    <row r="501" spans="2:11" x14ac:dyDescent="0.25">
      <c r="B501" s="15" t="s">
        <v>556</v>
      </c>
      <c r="C501" s="16"/>
      <c r="D501" s="16"/>
      <c r="E501" s="16"/>
      <c r="F501" s="16"/>
      <c r="G501" s="16"/>
      <c r="H501" s="16"/>
      <c r="I501" s="16"/>
      <c r="J501" s="16"/>
      <c r="K501" s="22"/>
    </row>
    <row r="503" spans="2:11" x14ac:dyDescent="0.25">
      <c r="B503" s="5" t="s">
        <v>557</v>
      </c>
      <c r="C503" s="6"/>
      <c r="D503" s="6" t="s">
        <v>558</v>
      </c>
      <c r="E503" s="6"/>
      <c r="F503" s="6"/>
      <c r="G503" s="6"/>
      <c r="H503" s="20"/>
    </row>
    <row r="504" spans="2:11" x14ac:dyDescent="0.25">
      <c r="B504" s="9"/>
      <c r="C504" s="10"/>
      <c r="D504" s="135">
        <v>2</v>
      </c>
      <c r="E504" s="10"/>
      <c r="F504" s="10"/>
      <c r="G504" s="10"/>
      <c r="H504" s="136">
        <v>4</v>
      </c>
    </row>
    <row r="505" spans="2:11" x14ac:dyDescent="0.25">
      <c r="B505" s="9" t="s">
        <v>559</v>
      </c>
      <c r="C505" s="10"/>
      <c r="D505" s="10" t="s">
        <v>560</v>
      </c>
      <c r="E505" s="10"/>
      <c r="F505" s="10"/>
      <c r="G505" s="10"/>
      <c r="H505" s="21"/>
    </row>
    <row r="506" spans="2:11" x14ac:dyDescent="0.25">
      <c r="B506" s="15"/>
      <c r="C506" s="16"/>
      <c r="D506" s="137">
        <v>1</v>
      </c>
      <c r="E506" s="16"/>
      <c r="F506" s="16"/>
      <c r="G506" s="16"/>
      <c r="H506" s="138">
        <v>1.5</v>
      </c>
    </row>
    <row r="508" spans="2:11" x14ac:dyDescent="0.25">
      <c r="B508" s="5" t="s">
        <v>561</v>
      </c>
      <c r="C508" s="6"/>
      <c r="D508" s="6"/>
      <c r="E508" s="6"/>
      <c r="F508" s="6"/>
      <c r="G508" s="6"/>
      <c r="H508" s="6"/>
      <c r="I508" s="6"/>
      <c r="J508" s="6"/>
      <c r="K508" s="20"/>
    </row>
    <row r="509" spans="2:11" x14ac:dyDescent="0.25">
      <c r="B509" s="9"/>
      <c r="C509" s="135">
        <v>12</v>
      </c>
      <c r="D509" s="10"/>
      <c r="E509" s="135">
        <v>0.5</v>
      </c>
      <c r="F509" s="10"/>
      <c r="G509" s="10"/>
      <c r="H509" s="10"/>
      <c r="I509" s="135">
        <v>3</v>
      </c>
      <c r="J509" s="10"/>
      <c r="K509" s="21"/>
    </row>
    <row r="510" spans="2:11" x14ac:dyDescent="0.25">
      <c r="B510" s="15" t="s">
        <v>562</v>
      </c>
      <c r="C510" s="16"/>
      <c r="D510" s="16"/>
      <c r="E510" s="16"/>
      <c r="F510" s="16"/>
      <c r="G510" s="16"/>
      <c r="H510" s="16"/>
      <c r="I510" s="16"/>
      <c r="J510" s="16"/>
      <c r="K510" s="22"/>
    </row>
    <row r="514" spans="2:13" x14ac:dyDescent="0.25">
      <c r="B514" t="s">
        <v>451</v>
      </c>
    </row>
    <row r="515" spans="2:13" x14ac:dyDescent="0.25">
      <c r="B515" t="s">
        <v>563</v>
      </c>
    </row>
    <row r="517" spans="2:13" x14ac:dyDescent="0.25">
      <c r="C517" s="176">
        <f>+H506</f>
        <v>1.5</v>
      </c>
      <c r="D517" s="84" t="s">
        <v>532</v>
      </c>
      <c r="E517" s="84">
        <f>+C509</f>
        <v>12</v>
      </c>
      <c r="F517" s="84">
        <f>+I509</f>
        <v>3</v>
      </c>
      <c r="G517" s="84"/>
      <c r="H517" s="177">
        <f>+C517*(E517+F517)</f>
        <v>22.5</v>
      </c>
    </row>
    <row r="518" spans="2:13" x14ac:dyDescent="0.25">
      <c r="C518" s="175"/>
    </row>
    <row r="519" spans="2:13" x14ac:dyDescent="0.25">
      <c r="B519" t="s">
        <v>564</v>
      </c>
      <c r="C519" s="175"/>
    </row>
    <row r="520" spans="2:13" x14ac:dyDescent="0.25">
      <c r="C520" s="175"/>
    </row>
    <row r="521" spans="2:13" x14ac:dyDescent="0.25">
      <c r="C521" s="176">
        <f>+C517</f>
        <v>1.5</v>
      </c>
      <c r="D521" s="84" t="s">
        <v>532</v>
      </c>
      <c r="E521" s="84">
        <f>+C509</f>
        <v>12</v>
      </c>
      <c r="F521" s="84">
        <f>+E509</f>
        <v>0.5</v>
      </c>
      <c r="G521" s="84"/>
      <c r="H521" s="177">
        <f>+E521*F521*C521</f>
        <v>9</v>
      </c>
    </row>
    <row r="523" spans="2:13" x14ac:dyDescent="0.25">
      <c r="B523" s="5" t="s">
        <v>565</v>
      </c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20"/>
    </row>
    <row r="524" spans="2:13" x14ac:dyDescent="0.25">
      <c r="B524" s="9" t="s">
        <v>566</v>
      </c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21"/>
    </row>
    <row r="525" spans="2:13" x14ac:dyDescent="0.25">
      <c r="B525" s="9" t="s">
        <v>567</v>
      </c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21"/>
    </row>
    <row r="526" spans="2:13" x14ac:dyDescent="0.25">
      <c r="B526" s="9" t="s">
        <v>568</v>
      </c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21"/>
    </row>
    <row r="527" spans="2:13" x14ac:dyDescent="0.25">
      <c r="B527" s="9" t="s">
        <v>569</v>
      </c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21"/>
    </row>
    <row r="528" spans="2:13" x14ac:dyDescent="0.25">
      <c r="B528" s="9" t="s">
        <v>570</v>
      </c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21"/>
    </row>
    <row r="529" spans="1:15" x14ac:dyDescent="0.25">
      <c r="B529" s="15"/>
      <c r="C529" s="16"/>
      <c r="D529" s="16"/>
      <c r="E529" s="51">
        <v>82</v>
      </c>
      <c r="F529" s="16"/>
      <c r="G529" s="16"/>
      <c r="H529" s="16"/>
      <c r="I529" s="16"/>
      <c r="J529" s="16"/>
      <c r="K529" s="16"/>
      <c r="L529" s="16"/>
      <c r="M529" s="22"/>
    </row>
    <row r="532" spans="1:15" x14ac:dyDescent="0.25">
      <c r="A532" s="24" t="s">
        <v>571</v>
      </c>
    </row>
    <row r="533" spans="1:15" x14ac:dyDescent="0.25">
      <c r="A533" s="24" t="s">
        <v>572</v>
      </c>
    </row>
    <row r="535" spans="1:15" x14ac:dyDescent="0.25">
      <c r="B535" s="5" t="s">
        <v>573</v>
      </c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20"/>
    </row>
    <row r="536" spans="1:15" x14ac:dyDescent="0.25">
      <c r="B536" s="15"/>
      <c r="C536" s="16"/>
      <c r="D536" s="16"/>
      <c r="E536" s="16"/>
      <c r="F536" s="51">
        <v>40</v>
      </c>
      <c r="G536" s="16"/>
      <c r="H536" s="16"/>
      <c r="I536" s="16"/>
      <c r="J536" s="16"/>
      <c r="K536" s="16"/>
      <c r="L536" s="16"/>
      <c r="M536" s="22"/>
    </row>
    <row r="538" spans="1:15" x14ac:dyDescent="0.25">
      <c r="B538" t="s">
        <v>451</v>
      </c>
    </row>
    <row r="539" spans="1:15" x14ac:dyDescent="0.25">
      <c r="B539" s="5" t="s">
        <v>574</v>
      </c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20"/>
    </row>
    <row r="540" spans="1:15" x14ac:dyDescent="0.25">
      <c r="B540" s="15"/>
      <c r="C540" s="16"/>
      <c r="D540" s="16"/>
      <c r="E540" s="16"/>
      <c r="F540" s="16"/>
      <c r="G540" s="16"/>
      <c r="H540" s="16"/>
      <c r="I540" s="16"/>
      <c r="J540" s="51">
        <v>10000</v>
      </c>
      <c r="K540" s="16"/>
      <c r="L540" s="51">
        <v>20000</v>
      </c>
      <c r="M540" s="16"/>
      <c r="N540" s="51">
        <v>30000</v>
      </c>
      <c r="O540" s="22"/>
    </row>
    <row r="542" spans="1:15" x14ac:dyDescent="0.25">
      <c r="D542" s="5" t="s">
        <v>578</v>
      </c>
      <c r="E542" s="6"/>
      <c r="F542" s="6" t="s">
        <v>576</v>
      </c>
      <c r="G542" s="6"/>
      <c r="H542" s="6"/>
      <c r="I542" s="20" t="s">
        <v>577</v>
      </c>
    </row>
    <row r="543" spans="1:15" x14ac:dyDescent="0.25">
      <c r="D543" s="9" t="s">
        <v>579</v>
      </c>
      <c r="E543" s="10"/>
      <c r="F543" s="10"/>
      <c r="G543" s="10"/>
      <c r="H543" s="10"/>
      <c r="I543" s="21"/>
    </row>
    <row r="544" spans="1:15" x14ac:dyDescent="0.25">
      <c r="D544" s="9">
        <v>0</v>
      </c>
      <c r="E544" s="10"/>
      <c r="F544" s="12">
        <f>+F536</f>
        <v>40</v>
      </c>
      <c r="G544" s="10" t="s">
        <v>580</v>
      </c>
      <c r="H544" s="10"/>
      <c r="I544" s="13">
        <f>+D544*F544</f>
        <v>0</v>
      </c>
    </row>
    <row r="545" spans="4:12" x14ac:dyDescent="0.25">
      <c r="D545" s="32">
        <f>+J540</f>
        <v>10000</v>
      </c>
      <c r="E545" s="10"/>
      <c r="F545" s="12">
        <f>+F544</f>
        <v>40</v>
      </c>
      <c r="G545" s="10" t="s">
        <v>580</v>
      </c>
      <c r="H545" s="10"/>
      <c r="I545" s="13">
        <f>+D545*F545</f>
        <v>400000</v>
      </c>
      <c r="K545" s="4">
        <f>D545</f>
        <v>10000</v>
      </c>
      <c r="L545" s="4">
        <f>I545</f>
        <v>400000</v>
      </c>
    </row>
    <row r="546" spans="4:12" x14ac:dyDescent="0.25">
      <c r="D546" s="32">
        <f>+L540</f>
        <v>20000</v>
      </c>
      <c r="E546" s="10"/>
      <c r="F546" s="12">
        <f>+F545</f>
        <v>40</v>
      </c>
      <c r="G546" s="10" t="s">
        <v>580</v>
      </c>
      <c r="H546" s="10"/>
      <c r="I546" s="13">
        <f>+D546*F546</f>
        <v>800000</v>
      </c>
      <c r="K546" s="4">
        <f t="shared" ref="K546:K547" si="0">D546</f>
        <v>20000</v>
      </c>
      <c r="L546" s="4">
        <f t="shared" ref="L546:L547" si="1">I546</f>
        <v>800000</v>
      </c>
    </row>
    <row r="547" spans="4:12" x14ac:dyDescent="0.25">
      <c r="D547" s="33">
        <f>+N540</f>
        <v>30000</v>
      </c>
      <c r="E547" s="16"/>
      <c r="F547" s="17">
        <f>+F546</f>
        <v>40</v>
      </c>
      <c r="G547" s="16" t="s">
        <v>580</v>
      </c>
      <c r="H547" s="16"/>
      <c r="I547" s="19">
        <f>+D547*F547</f>
        <v>1200000</v>
      </c>
      <c r="K547" s="4">
        <f t="shared" si="0"/>
        <v>30000</v>
      </c>
      <c r="L547" s="4">
        <f t="shared" si="1"/>
        <v>1200000</v>
      </c>
    </row>
    <row r="550" spans="4:12" x14ac:dyDescent="0.25">
      <c r="D550" s="104" t="s">
        <v>581</v>
      </c>
    </row>
    <row r="573" spans="2:14" x14ac:dyDescent="0.25">
      <c r="B573" s="5" t="s">
        <v>575</v>
      </c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20"/>
    </row>
    <row r="574" spans="2:14" x14ac:dyDescent="0.25">
      <c r="B574" s="15"/>
      <c r="C574" s="16"/>
      <c r="D574" s="16"/>
      <c r="E574" s="16"/>
      <c r="F574" s="16"/>
      <c r="G574" s="16"/>
      <c r="H574" s="16"/>
      <c r="I574" s="16"/>
      <c r="J574" s="137">
        <v>1</v>
      </c>
      <c r="K574" s="137">
        <v>10</v>
      </c>
      <c r="L574" s="137">
        <v>1000</v>
      </c>
      <c r="M574" s="16"/>
      <c r="N574" s="22"/>
    </row>
    <row r="577" spans="1:12" x14ac:dyDescent="0.25">
      <c r="D577" s="142" t="s">
        <v>578</v>
      </c>
      <c r="E577" s="92"/>
      <c r="F577" s="92" t="s">
        <v>576</v>
      </c>
      <c r="G577" s="92"/>
      <c r="H577" s="92"/>
      <c r="I577" s="93" t="s">
        <v>577</v>
      </c>
    </row>
    <row r="578" spans="1:12" x14ac:dyDescent="0.25">
      <c r="D578" s="143" t="s">
        <v>579</v>
      </c>
      <c r="E578" s="144"/>
      <c r="F578" s="144"/>
      <c r="G578" s="144"/>
      <c r="H578" s="144"/>
      <c r="I578" s="145"/>
    </row>
    <row r="579" spans="1:12" x14ac:dyDescent="0.25">
      <c r="D579" s="32">
        <f>+J574</f>
        <v>1</v>
      </c>
      <c r="E579" s="10"/>
      <c r="F579" s="12">
        <f>+F536</f>
        <v>40</v>
      </c>
      <c r="G579" s="10" t="s">
        <v>580</v>
      </c>
      <c r="H579" s="10"/>
      <c r="I579" s="13">
        <f>+D579*F579</f>
        <v>40</v>
      </c>
    </row>
    <row r="580" spans="1:12" x14ac:dyDescent="0.25">
      <c r="D580" s="32">
        <f>+K574</f>
        <v>10</v>
      </c>
      <c r="E580" s="10"/>
      <c r="F580" s="12">
        <f>+F579</f>
        <v>40</v>
      </c>
      <c r="G580" s="10" t="s">
        <v>580</v>
      </c>
      <c r="H580" s="10"/>
      <c r="I580" s="13">
        <f>+D580*F580</f>
        <v>400</v>
      </c>
    </row>
    <row r="581" spans="1:12" x14ac:dyDescent="0.25">
      <c r="D581" s="33">
        <f>+L574</f>
        <v>1000</v>
      </c>
      <c r="E581" s="16"/>
      <c r="F581" s="17">
        <f>+F580</f>
        <v>40</v>
      </c>
      <c r="G581" s="16" t="s">
        <v>580</v>
      </c>
      <c r="H581" s="16"/>
      <c r="I581" s="19">
        <f>+D581*F581</f>
        <v>40000</v>
      </c>
    </row>
    <row r="584" spans="1:12" x14ac:dyDescent="0.25">
      <c r="A584" s="24" t="s">
        <v>582</v>
      </c>
    </row>
    <row r="585" spans="1:12" x14ac:dyDescent="0.25">
      <c r="A585" s="24" t="s">
        <v>583</v>
      </c>
    </row>
    <row r="587" spans="1:12" x14ac:dyDescent="0.25">
      <c r="B587" s="5" t="s">
        <v>584</v>
      </c>
      <c r="C587" s="6"/>
      <c r="D587" s="6"/>
      <c r="E587" s="6"/>
      <c r="F587" s="6"/>
      <c r="G587" s="6"/>
      <c r="H587" s="6"/>
      <c r="I587" s="6"/>
      <c r="J587" s="6"/>
      <c r="K587" s="20"/>
    </row>
    <row r="588" spans="1:12" x14ac:dyDescent="0.25">
      <c r="B588" s="9" t="s">
        <v>585</v>
      </c>
      <c r="C588" s="10"/>
      <c r="D588" s="10"/>
      <c r="E588" s="10"/>
      <c r="F588" s="10"/>
      <c r="G588" s="10"/>
      <c r="H588" s="10"/>
      <c r="I588" s="10"/>
      <c r="J588" s="10"/>
      <c r="K588" s="21"/>
    </row>
    <row r="589" spans="1:12" x14ac:dyDescent="0.25">
      <c r="B589" s="15"/>
      <c r="C589" s="16"/>
      <c r="D589" s="16"/>
      <c r="E589" s="16"/>
      <c r="F589" s="51">
        <v>100000</v>
      </c>
      <c r="G589" s="16"/>
      <c r="H589" s="16"/>
      <c r="I589" s="16"/>
      <c r="J589" s="16"/>
      <c r="K589" s="22"/>
    </row>
    <row r="591" spans="1:12" x14ac:dyDescent="0.25">
      <c r="B591" t="s">
        <v>451</v>
      </c>
    </row>
    <row r="592" spans="1:12" x14ac:dyDescent="0.25">
      <c r="B592" s="5" t="s">
        <v>586</v>
      </c>
      <c r="C592" s="6"/>
      <c r="D592" s="6"/>
      <c r="E592" s="6"/>
      <c r="F592" s="6"/>
      <c r="G592" s="6"/>
      <c r="H592" s="6"/>
      <c r="I592" s="6"/>
      <c r="J592" s="6"/>
      <c r="K592" s="6"/>
      <c r="L592" s="20"/>
    </row>
    <row r="593" spans="2:12" x14ac:dyDescent="0.25">
      <c r="B593" s="9" t="s">
        <v>587</v>
      </c>
      <c r="C593" s="10"/>
      <c r="D593" s="10"/>
      <c r="E593" s="10"/>
      <c r="F593" s="10"/>
      <c r="G593" s="10"/>
      <c r="H593" s="10"/>
      <c r="I593" s="10"/>
      <c r="J593" s="10"/>
      <c r="K593" s="10"/>
      <c r="L593" s="21"/>
    </row>
    <row r="594" spans="2:12" x14ac:dyDescent="0.25">
      <c r="B594" s="146">
        <v>10000</v>
      </c>
      <c r="C594" s="16"/>
      <c r="D594" s="51">
        <v>20000</v>
      </c>
      <c r="E594" s="16"/>
      <c r="F594" s="51">
        <v>30000</v>
      </c>
      <c r="G594" s="16"/>
      <c r="H594" s="51">
        <v>40000</v>
      </c>
      <c r="I594" s="16"/>
      <c r="J594" s="16"/>
      <c r="K594" s="16"/>
      <c r="L594" s="22"/>
    </row>
    <row r="597" spans="2:12" x14ac:dyDescent="0.25">
      <c r="B597" s="5" t="s">
        <v>591</v>
      </c>
      <c r="C597" s="6"/>
      <c r="D597" s="20" t="s">
        <v>592</v>
      </c>
    </row>
    <row r="598" spans="2:12" x14ac:dyDescent="0.25">
      <c r="B598" s="178">
        <f>+B594</f>
        <v>10000</v>
      </c>
      <c r="C598" s="179"/>
      <c r="D598" s="180">
        <f>+F589</f>
        <v>100000</v>
      </c>
    </row>
    <row r="599" spans="2:12" x14ac:dyDescent="0.25">
      <c r="B599" s="178">
        <f>+D594</f>
        <v>20000</v>
      </c>
      <c r="C599" s="179"/>
      <c r="D599" s="180">
        <f>+D598</f>
        <v>100000</v>
      </c>
    </row>
    <row r="600" spans="2:12" x14ac:dyDescent="0.25">
      <c r="B600" s="178">
        <f>+F594</f>
        <v>30000</v>
      </c>
      <c r="C600" s="179"/>
      <c r="D600" s="180">
        <f t="shared" ref="D600:D601" si="2">+D599</f>
        <v>100000</v>
      </c>
    </row>
    <row r="601" spans="2:12" x14ac:dyDescent="0.25">
      <c r="B601" s="181">
        <f>H594</f>
        <v>40000</v>
      </c>
      <c r="C601" s="182"/>
      <c r="D601" s="183">
        <f t="shared" si="2"/>
        <v>100000</v>
      </c>
    </row>
    <row r="604" spans="2:12" x14ac:dyDescent="0.25">
      <c r="B604" s="29" t="s">
        <v>593</v>
      </c>
    </row>
    <row r="617" spans="2:8" x14ac:dyDescent="0.25">
      <c r="B617" t="s">
        <v>588</v>
      </c>
    </row>
    <row r="618" spans="2:8" x14ac:dyDescent="0.25">
      <c r="B618" t="s">
        <v>589</v>
      </c>
    </row>
    <row r="619" spans="2:8" x14ac:dyDescent="0.25">
      <c r="B619" s="23">
        <v>1</v>
      </c>
      <c r="C619" s="23">
        <v>10</v>
      </c>
      <c r="D619" s="23">
        <v>10000</v>
      </c>
      <c r="E619" s="23">
        <v>40000</v>
      </c>
    </row>
    <row r="621" spans="2:8" x14ac:dyDescent="0.25">
      <c r="B621" s="10"/>
      <c r="C621" s="10"/>
      <c r="D621" s="10"/>
      <c r="E621" s="10"/>
      <c r="F621" s="10"/>
      <c r="G621" s="10"/>
      <c r="H621" s="10"/>
    </row>
    <row r="622" spans="2:8" ht="30" x14ac:dyDescent="0.25">
      <c r="B622" s="142" t="s">
        <v>578</v>
      </c>
      <c r="C622" s="92"/>
      <c r="D622" s="92" t="s">
        <v>596</v>
      </c>
      <c r="E622" s="92"/>
      <c r="F622" s="92"/>
      <c r="G622" s="147" t="s">
        <v>594</v>
      </c>
      <c r="H622" s="10"/>
    </row>
    <row r="623" spans="2:8" x14ac:dyDescent="0.25">
      <c r="B623" s="143" t="s">
        <v>595</v>
      </c>
      <c r="C623" s="144"/>
      <c r="D623" s="144"/>
      <c r="E623" s="144"/>
      <c r="F623" s="144"/>
      <c r="G623" s="145"/>
      <c r="H623" s="10"/>
    </row>
    <row r="624" spans="2:8" x14ac:dyDescent="0.25">
      <c r="B624" s="32">
        <f>+B619</f>
        <v>1</v>
      </c>
      <c r="C624" s="10"/>
      <c r="D624" s="12">
        <f>+G624/B624</f>
        <v>100000</v>
      </c>
      <c r="E624" s="10" t="s">
        <v>580</v>
      </c>
      <c r="F624" s="10"/>
      <c r="G624" s="13">
        <f>+F589</f>
        <v>100000</v>
      </c>
      <c r="H624" s="10"/>
    </row>
    <row r="625" spans="2:8" x14ac:dyDescent="0.25">
      <c r="B625" s="32">
        <f>+C619</f>
        <v>10</v>
      </c>
      <c r="C625" s="10"/>
      <c r="D625" s="12">
        <f t="shared" ref="D625:D629" si="3">+G625/B625</f>
        <v>10000</v>
      </c>
      <c r="E625" s="10" t="s">
        <v>580</v>
      </c>
      <c r="F625" s="10"/>
      <c r="G625" s="13">
        <f>+G624</f>
        <v>100000</v>
      </c>
      <c r="H625" s="10"/>
    </row>
    <row r="626" spans="2:8" x14ac:dyDescent="0.25">
      <c r="B626" s="32">
        <f>+D619</f>
        <v>10000</v>
      </c>
      <c r="C626" s="10"/>
      <c r="D626" s="12">
        <f t="shared" si="3"/>
        <v>10</v>
      </c>
      <c r="E626" s="10" t="s">
        <v>580</v>
      </c>
      <c r="F626" s="10"/>
      <c r="G626" s="13">
        <f>+G625</f>
        <v>100000</v>
      </c>
      <c r="H626" s="10"/>
    </row>
    <row r="627" spans="2:8" x14ac:dyDescent="0.25">
      <c r="B627" s="32">
        <v>20000</v>
      </c>
      <c r="C627" s="10"/>
      <c r="D627" s="12">
        <f>+G627/B627</f>
        <v>5</v>
      </c>
      <c r="E627" s="10"/>
      <c r="F627" s="10"/>
      <c r="G627" s="13">
        <f>+G626</f>
        <v>100000</v>
      </c>
      <c r="H627" s="10"/>
    </row>
    <row r="628" spans="2:8" x14ac:dyDescent="0.25">
      <c r="B628" s="32">
        <v>30000</v>
      </c>
      <c r="C628" s="10"/>
      <c r="D628" s="12">
        <f>+G628/B628</f>
        <v>3.3333333333333335</v>
      </c>
      <c r="E628" s="10"/>
      <c r="F628" s="10"/>
      <c r="G628" s="13">
        <f>+G627</f>
        <v>100000</v>
      </c>
      <c r="H628" s="10"/>
    </row>
    <row r="629" spans="2:8" x14ac:dyDescent="0.25">
      <c r="B629" s="33">
        <f>+E619</f>
        <v>40000</v>
      </c>
      <c r="C629" s="16"/>
      <c r="D629" s="17">
        <f t="shared" si="3"/>
        <v>2.5</v>
      </c>
      <c r="E629" s="16" t="s">
        <v>580</v>
      </c>
      <c r="F629" s="16"/>
      <c r="G629" s="19">
        <f>+G626</f>
        <v>100000</v>
      </c>
    </row>
    <row r="631" spans="2:8" x14ac:dyDescent="0.25">
      <c r="B631" t="s">
        <v>590</v>
      </c>
    </row>
    <row r="632" spans="2:8" x14ac:dyDescent="0.25">
      <c r="B632" t="s">
        <v>587</v>
      </c>
    </row>
    <row r="633" spans="2:8" x14ac:dyDescent="0.25">
      <c r="B633" s="23">
        <v>10000</v>
      </c>
      <c r="C633" s="23">
        <v>20000</v>
      </c>
      <c r="D633" s="23">
        <v>30000</v>
      </c>
      <c r="E633" s="23">
        <v>40000</v>
      </c>
    </row>
    <row r="636" spans="2:8" x14ac:dyDescent="0.25">
      <c r="B636" s="29" t="s">
        <v>581</v>
      </c>
    </row>
    <row r="657" spans="1:10" x14ac:dyDescent="0.25">
      <c r="A657" s="24" t="s">
        <v>597</v>
      </c>
    </row>
    <row r="658" spans="1:10" x14ac:dyDescent="0.25">
      <c r="A658" s="24" t="s">
        <v>598</v>
      </c>
    </row>
    <row r="660" spans="1:10" x14ac:dyDescent="0.25">
      <c r="B660" t="s">
        <v>599</v>
      </c>
    </row>
    <row r="662" spans="1:10" x14ac:dyDescent="0.25">
      <c r="B662" s="5" t="s">
        <v>456</v>
      </c>
      <c r="C662" s="31"/>
      <c r="D662" s="31"/>
      <c r="E662" s="31"/>
      <c r="F662" s="31"/>
      <c r="G662" s="31"/>
      <c r="H662" s="31"/>
      <c r="I662" s="31"/>
      <c r="J662" s="48">
        <v>3000000</v>
      </c>
    </row>
    <row r="663" spans="1:10" x14ac:dyDescent="0.25">
      <c r="B663" s="9" t="s">
        <v>248</v>
      </c>
      <c r="C663" s="12"/>
      <c r="D663" s="12"/>
      <c r="E663" s="12"/>
      <c r="F663" s="12"/>
      <c r="G663" s="12"/>
      <c r="H663" s="12"/>
      <c r="I663" s="12"/>
      <c r="J663" s="49">
        <v>2200000</v>
      </c>
    </row>
    <row r="664" spans="1:10" x14ac:dyDescent="0.25">
      <c r="B664" s="9" t="s">
        <v>106</v>
      </c>
      <c r="C664" s="12"/>
      <c r="D664" s="12"/>
      <c r="E664" s="12"/>
      <c r="F664" s="12"/>
      <c r="G664" s="12"/>
      <c r="H664" s="12"/>
      <c r="I664" s="12"/>
      <c r="J664" s="13"/>
    </row>
    <row r="665" spans="1:10" x14ac:dyDescent="0.25">
      <c r="B665" s="9" t="s">
        <v>600</v>
      </c>
      <c r="C665" s="12"/>
      <c r="D665" s="12"/>
      <c r="E665" s="12"/>
      <c r="F665" s="12"/>
      <c r="G665" s="12"/>
      <c r="H665" s="12"/>
      <c r="I665" s="12"/>
      <c r="J665" s="49">
        <v>140000</v>
      </c>
    </row>
    <row r="666" spans="1:10" x14ac:dyDescent="0.25">
      <c r="B666" s="9" t="s">
        <v>601</v>
      </c>
      <c r="C666" s="12"/>
      <c r="D666" s="12"/>
      <c r="E666" s="12"/>
      <c r="F666" s="12"/>
      <c r="G666" s="12"/>
      <c r="H666" s="12"/>
      <c r="I666" s="12"/>
      <c r="J666" s="49">
        <v>230000</v>
      </c>
    </row>
    <row r="667" spans="1:10" x14ac:dyDescent="0.25">
      <c r="B667" s="9" t="s">
        <v>602</v>
      </c>
      <c r="C667" s="12"/>
      <c r="D667" s="12"/>
      <c r="E667" s="12"/>
      <c r="F667" s="12"/>
      <c r="G667" s="12"/>
      <c r="H667" s="12"/>
      <c r="I667" s="12"/>
      <c r="J667" s="49">
        <v>160000</v>
      </c>
    </row>
    <row r="668" spans="1:10" x14ac:dyDescent="0.25">
      <c r="B668" s="9" t="s">
        <v>603</v>
      </c>
      <c r="C668" s="12"/>
      <c r="D668" s="12"/>
      <c r="E668" s="12"/>
      <c r="F668" s="12"/>
      <c r="G668" s="12"/>
      <c r="H668" s="12"/>
      <c r="I668" s="12"/>
      <c r="J668" s="49">
        <v>300000</v>
      </c>
    </row>
    <row r="669" spans="1:10" x14ac:dyDescent="0.25">
      <c r="B669" s="9" t="s">
        <v>604</v>
      </c>
      <c r="C669" s="12"/>
      <c r="D669" s="12"/>
      <c r="E669" s="12"/>
      <c r="F669" s="12"/>
      <c r="G669" s="12"/>
      <c r="H669" s="12"/>
      <c r="I669" s="12"/>
      <c r="J669" s="49">
        <v>210000</v>
      </c>
    </row>
    <row r="670" spans="1:10" x14ac:dyDescent="0.25">
      <c r="B670" s="9" t="s">
        <v>605</v>
      </c>
      <c r="C670" s="12"/>
      <c r="D670" s="12"/>
      <c r="E670" s="12"/>
      <c r="F670" s="12"/>
      <c r="G670" s="12"/>
      <c r="H670" s="12"/>
      <c r="I670" s="12"/>
      <c r="J670" s="13"/>
    </row>
    <row r="671" spans="1:10" x14ac:dyDescent="0.25">
      <c r="B671" s="9"/>
      <c r="C671" s="12"/>
      <c r="D671" s="12"/>
      <c r="E671" s="12"/>
      <c r="F671" s="12"/>
      <c r="G671" s="12"/>
      <c r="H671" s="12"/>
      <c r="I671" s="12"/>
      <c r="J671" s="13"/>
    </row>
    <row r="672" spans="1:10" x14ac:dyDescent="0.25">
      <c r="B672" s="9" t="s">
        <v>606</v>
      </c>
      <c r="C672" s="12"/>
      <c r="D672" s="12"/>
      <c r="E672" s="12"/>
      <c r="F672" s="12"/>
      <c r="G672" s="12"/>
      <c r="H672" s="12"/>
      <c r="I672" s="12"/>
      <c r="J672" s="49">
        <v>195000</v>
      </c>
    </row>
    <row r="673" spans="2:12" x14ac:dyDescent="0.25">
      <c r="B673" s="9" t="s">
        <v>607</v>
      </c>
      <c r="C673" s="12"/>
      <c r="D673" s="12"/>
      <c r="E673" s="12"/>
      <c r="F673" s="12"/>
      <c r="G673" s="12"/>
      <c r="H673" s="12"/>
      <c r="I673" s="12"/>
      <c r="J673" s="49">
        <v>90000</v>
      </c>
    </row>
    <row r="674" spans="2:12" x14ac:dyDescent="0.25">
      <c r="B674" s="9" t="s">
        <v>608</v>
      </c>
      <c r="C674" s="12"/>
      <c r="D674" s="12"/>
      <c r="E674" s="12"/>
      <c r="F674" s="12"/>
      <c r="G674" s="12"/>
      <c r="H674" s="12"/>
      <c r="I674" s="12"/>
      <c r="J674" s="13"/>
    </row>
    <row r="675" spans="2:12" x14ac:dyDescent="0.25">
      <c r="B675" s="9" t="s">
        <v>609</v>
      </c>
      <c r="C675" s="12"/>
      <c r="D675" s="12"/>
      <c r="E675" s="12"/>
      <c r="F675" s="12"/>
      <c r="G675" s="12"/>
      <c r="H675" s="12"/>
      <c r="I675" s="12"/>
      <c r="J675" s="49">
        <v>372000</v>
      </c>
    </row>
    <row r="676" spans="2:12" x14ac:dyDescent="0.25">
      <c r="B676" s="9" t="s">
        <v>610</v>
      </c>
      <c r="C676" s="12"/>
      <c r="D676" s="12"/>
      <c r="E676" s="12"/>
      <c r="F676" s="12"/>
      <c r="G676" s="12"/>
      <c r="H676" s="12"/>
      <c r="I676" s="12"/>
      <c r="J676" s="49">
        <v>40000</v>
      </c>
    </row>
    <row r="677" spans="2:12" x14ac:dyDescent="0.25">
      <c r="B677" s="15" t="s">
        <v>611</v>
      </c>
      <c r="C677" s="17"/>
      <c r="D677" s="17"/>
      <c r="E677" s="17"/>
      <c r="F677" s="17"/>
      <c r="G677" s="17"/>
      <c r="H677" s="17"/>
      <c r="I677" s="17"/>
      <c r="J677" s="50">
        <v>80000</v>
      </c>
    </row>
    <row r="679" spans="2:12" x14ac:dyDescent="0.25">
      <c r="B679" s="5" t="s">
        <v>612</v>
      </c>
      <c r="C679" s="6"/>
      <c r="D679" s="6"/>
      <c r="E679" s="6"/>
      <c r="F679" s="6"/>
      <c r="G679" s="6"/>
      <c r="H679" s="6"/>
      <c r="I679" s="6"/>
      <c r="J679" s="6"/>
      <c r="K679" s="6"/>
      <c r="L679" s="20"/>
    </row>
    <row r="680" spans="2:12" x14ac:dyDescent="0.25">
      <c r="B680" s="9" t="s">
        <v>613</v>
      </c>
      <c r="C680" s="10"/>
      <c r="D680" s="10"/>
      <c r="E680" s="10"/>
      <c r="F680" s="10"/>
      <c r="G680" s="10"/>
      <c r="H680" s="10"/>
      <c r="I680" s="10"/>
      <c r="J680" s="10"/>
      <c r="K680" s="10"/>
      <c r="L680" s="21"/>
    </row>
    <row r="681" spans="2:12" x14ac:dyDescent="0.25">
      <c r="B681" s="15"/>
      <c r="C681" s="16"/>
      <c r="D681" s="16"/>
      <c r="E681" s="16"/>
      <c r="F681" s="16"/>
      <c r="G681" s="16"/>
      <c r="H681" s="16"/>
      <c r="I681" s="108">
        <v>0.2</v>
      </c>
      <c r="J681" s="16"/>
      <c r="K681" s="16"/>
      <c r="L681" s="22"/>
    </row>
    <row r="683" spans="2:12" x14ac:dyDescent="0.25">
      <c r="B683" s="5"/>
      <c r="C683" s="6"/>
      <c r="D683" s="6"/>
      <c r="E683" s="6"/>
      <c r="F683" s="6"/>
      <c r="G683" s="6"/>
      <c r="H683" s="98" t="s">
        <v>622</v>
      </c>
      <c r="I683" s="98"/>
      <c r="J683" s="98" t="s">
        <v>623</v>
      </c>
      <c r="K683" s="98"/>
      <c r="L683" s="139" t="s">
        <v>29</v>
      </c>
    </row>
    <row r="684" spans="2:12" x14ac:dyDescent="0.25">
      <c r="B684" s="9"/>
      <c r="C684" s="10"/>
      <c r="D684" s="10"/>
      <c r="E684" s="10"/>
      <c r="F684" s="10"/>
      <c r="G684" s="10"/>
      <c r="H684" s="140"/>
      <c r="I684" s="140"/>
      <c r="J684" s="140" t="s">
        <v>624</v>
      </c>
      <c r="K684" s="140"/>
      <c r="L684" s="141"/>
    </row>
    <row r="685" spans="2:12" x14ac:dyDescent="0.25">
      <c r="B685" s="9"/>
      <c r="C685" s="10"/>
      <c r="D685" s="10"/>
      <c r="E685" s="10"/>
      <c r="F685" s="10"/>
      <c r="G685" s="10"/>
      <c r="H685" s="10"/>
      <c r="I685" s="10"/>
      <c r="J685" s="10"/>
      <c r="K685" s="10"/>
      <c r="L685" s="21"/>
    </row>
    <row r="686" spans="2:12" x14ac:dyDescent="0.25">
      <c r="B686" s="9" t="s">
        <v>456</v>
      </c>
      <c r="C686" s="10"/>
      <c r="D686" s="10"/>
      <c r="E686" s="10"/>
      <c r="F686" s="10"/>
      <c r="G686" s="10"/>
      <c r="H686" s="148" t="s">
        <v>625</v>
      </c>
      <c r="I686" s="10"/>
      <c r="J686" s="12">
        <f>+IF(H686="V",J662*(1+$I$681),J662)</f>
        <v>3600000</v>
      </c>
      <c r="K686" s="10"/>
      <c r="L686" s="74" t="str">
        <f>+IF(H686="V",CONCATENATE(J662," x ",(1+$I$681)),"Same")</f>
        <v>3000000 x 1.2</v>
      </c>
    </row>
    <row r="687" spans="2:12" x14ac:dyDescent="0.25">
      <c r="B687" s="9" t="s">
        <v>31</v>
      </c>
      <c r="C687" s="10"/>
      <c r="D687" s="10"/>
      <c r="E687" s="10"/>
      <c r="F687" s="10"/>
      <c r="G687" s="10"/>
      <c r="H687" s="148" t="s">
        <v>625</v>
      </c>
      <c r="I687" s="10"/>
      <c r="J687" s="12">
        <f>+IF(H687="V",J663*(1+$I$681),J663)</f>
        <v>2640000</v>
      </c>
      <c r="K687" s="10"/>
      <c r="L687" s="74" t="str">
        <f>+IF(H687="V",CONCATENATE(J663," x ",(1+$I$681)),"Same")</f>
        <v>2200000 x 1.2</v>
      </c>
    </row>
    <row r="688" spans="2:12" x14ac:dyDescent="0.25">
      <c r="B688" s="9" t="s">
        <v>305</v>
      </c>
      <c r="C688" s="10"/>
      <c r="D688" s="10"/>
      <c r="E688" s="10"/>
      <c r="F688" s="10"/>
      <c r="G688" s="10"/>
      <c r="H688" s="148"/>
      <c r="I688" s="10"/>
      <c r="J688" s="10"/>
      <c r="K688" s="10"/>
      <c r="L688" s="74"/>
    </row>
    <row r="689" spans="1:12" x14ac:dyDescent="0.25">
      <c r="B689" s="9"/>
      <c r="C689" s="10" t="s">
        <v>614</v>
      </c>
      <c r="D689" s="10"/>
      <c r="E689" s="10"/>
      <c r="F689" s="10"/>
      <c r="G689" s="10"/>
      <c r="H689" s="148" t="s">
        <v>625</v>
      </c>
      <c r="I689" s="10"/>
      <c r="J689" s="12">
        <f>+IF(H689="V",J665*(1+$I$681),J665)</f>
        <v>168000</v>
      </c>
      <c r="K689" s="10"/>
      <c r="L689" s="74" t="str">
        <f>+IF(H689="V",CONCATENATE(J665," x ",(1+$I$681)),"Same")</f>
        <v>140000 x 1.2</v>
      </c>
    </row>
    <row r="690" spans="1:12" x14ac:dyDescent="0.25">
      <c r="B690" s="9"/>
      <c r="C690" s="10" t="s">
        <v>108</v>
      </c>
      <c r="D690" s="10"/>
      <c r="E690" s="10"/>
      <c r="F690" s="10"/>
      <c r="G690" s="10"/>
      <c r="H690" s="148" t="s">
        <v>626</v>
      </c>
      <c r="I690" s="10"/>
      <c r="J690" s="12">
        <f t="shared" ref="J690:J693" si="4">+IF(H690="V",J666*(1+$I$681),J666)</f>
        <v>230000</v>
      </c>
      <c r="K690" s="10"/>
      <c r="L690" s="74" t="str">
        <f t="shared" ref="L690:L693" si="5">+IF(H690="V",CONCATENATE(J666," x ",(1+$I$681)),"Same")</f>
        <v>Same</v>
      </c>
    </row>
    <row r="691" spans="1:12" x14ac:dyDescent="0.25">
      <c r="B691" s="9"/>
      <c r="C691" s="10" t="s">
        <v>615</v>
      </c>
      <c r="D691" s="10"/>
      <c r="E691" s="10"/>
      <c r="F691" s="10"/>
      <c r="G691" s="10"/>
      <c r="H691" s="148" t="s">
        <v>626</v>
      </c>
      <c r="I691" s="10"/>
      <c r="J691" s="12">
        <f t="shared" si="4"/>
        <v>160000</v>
      </c>
      <c r="K691" s="10"/>
      <c r="L691" s="74" t="str">
        <f t="shared" si="5"/>
        <v>Same</v>
      </c>
    </row>
    <row r="692" spans="1:12" x14ac:dyDescent="0.25">
      <c r="B692" s="9"/>
      <c r="C692" s="10" t="s">
        <v>616</v>
      </c>
      <c r="D692" s="10"/>
      <c r="E692" s="10"/>
      <c r="F692" s="10"/>
      <c r="G692" s="10"/>
      <c r="H692" s="148" t="s">
        <v>626</v>
      </c>
      <c r="I692" s="10"/>
      <c r="J692" s="12">
        <f t="shared" si="4"/>
        <v>300000</v>
      </c>
      <c r="K692" s="10"/>
      <c r="L692" s="74" t="str">
        <f t="shared" si="5"/>
        <v>Same</v>
      </c>
    </row>
    <row r="693" spans="1:12" x14ac:dyDescent="0.25">
      <c r="B693" s="9"/>
      <c r="C693" s="10" t="s">
        <v>617</v>
      </c>
      <c r="D693" s="10"/>
      <c r="E693" s="10"/>
      <c r="F693" s="10"/>
      <c r="G693" s="10"/>
      <c r="H693" s="148" t="s">
        <v>626</v>
      </c>
      <c r="I693" s="10"/>
      <c r="J693" s="12">
        <f t="shared" si="4"/>
        <v>210000</v>
      </c>
      <c r="K693" s="10"/>
      <c r="L693" s="74" t="str">
        <f t="shared" si="5"/>
        <v>Same</v>
      </c>
    </row>
    <row r="694" spans="1:12" x14ac:dyDescent="0.25">
      <c r="B694" s="9" t="s">
        <v>618</v>
      </c>
      <c r="C694" s="10"/>
      <c r="D694" s="10"/>
      <c r="E694" s="10"/>
      <c r="F694" s="10"/>
      <c r="G694" s="10"/>
      <c r="H694" s="148"/>
      <c r="I694" s="10"/>
      <c r="J694" s="10"/>
      <c r="K694" s="10"/>
      <c r="L694" s="74"/>
    </row>
    <row r="695" spans="1:12" x14ac:dyDescent="0.25">
      <c r="B695" s="9"/>
      <c r="C695" s="10" t="s">
        <v>619</v>
      </c>
      <c r="D695" s="10"/>
      <c r="E695" s="10"/>
      <c r="F695" s="10"/>
      <c r="G695" s="10"/>
      <c r="H695" s="148" t="s">
        <v>626</v>
      </c>
      <c r="I695" s="10"/>
      <c r="J695" s="12">
        <f>+IF(H695="V",J672*(1+$I$681),J672)</f>
        <v>195000</v>
      </c>
      <c r="K695" s="10"/>
      <c r="L695" s="74" t="str">
        <f>+IF(H695="V",CONCATENATE(J672," x ",(1+$I$681)),"Same")</f>
        <v>Same</v>
      </c>
    </row>
    <row r="696" spans="1:12" x14ac:dyDescent="0.25">
      <c r="B696" s="9"/>
      <c r="C696" s="10" t="s">
        <v>478</v>
      </c>
      <c r="D696" s="10"/>
      <c r="E696" s="10"/>
      <c r="F696" s="10"/>
      <c r="G696" s="10"/>
      <c r="H696" s="148" t="s">
        <v>625</v>
      </c>
      <c r="I696" s="10"/>
      <c r="J696" s="12">
        <f>+IF(H696="V",J673*(1+$I$681),J673)</f>
        <v>108000</v>
      </c>
      <c r="K696" s="10"/>
      <c r="L696" s="74" t="str">
        <f>+IF(H696="V",CONCATENATE(J673," x ",(1+$I$681)),"Same")</f>
        <v>90000 x 1.2</v>
      </c>
    </row>
    <row r="697" spans="1:12" x14ac:dyDescent="0.25">
      <c r="B697" s="9" t="s">
        <v>476</v>
      </c>
      <c r="C697" s="10"/>
      <c r="D697" s="10"/>
      <c r="E697" s="10"/>
      <c r="F697" s="10"/>
      <c r="G697" s="10"/>
      <c r="H697" s="148"/>
      <c r="I697" s="10"/>
      <c r="J697" s="10"/>
      <c r="K697" s="10"/>
      <c r="L697" s="74"/>
    </row>
    <row r="698" spans="1:12" x14ac:dyDescent="0.25">
      <c r="B698" s="9"/>
      <c r="C698" s="10" t="s">
        <v>620</v>
      </c>
      <c r="D698" s="10"/>
      <c r="E698" s="10"/>
      <c r="F698" s="10"/>
      <c r="G698" s="10"/>
      <c r="H698" s="148" t="s">
        <v>626</v>
      </c>
      <c r="I698" s="10"/>
      <c r="J698" s="12">
        <f t="shared" ref="J698:J700" si="6">+IF(H698="V",J675*(1+$I$681),J675)</f>
        <v>372000</v>
      </c>
      <c r="K698" s="10"/>
      <c r="L698" s="74" t="str">
        <f>+IF(H698="V",CONCATENATE(J675," x ",(1+$I$681)),"Same")</f>
        <v>Same</v>
      </c>
    </row>
    <row r="699" spans="1:12" x14ac:dyDescent="0.25">
      <c r="B699" s="9"/>
      <c r="C699" s="10" t="s">
        <v>621</v>
      </c>
      <c r="D699" s="10"/>
      <c r="E699" s="10"/>
      <c r="F699" s="10"/>
      <c r="G699" s="10"/>
      <c r="H699" s="148" t="s">
        <v>626</v>
      </c>
      <c r="I699" s="10"/>
      <c r="J699" s="12">
        <f t="shared" si="6"/>
        <v>40000</v>
      </c>
      <c r="K699" s="10"/>
      <c r="L699" s="74" t="str">
        <f>+IF(H699="V",CONCATENATE(J676," x ",(1+$I$681)),"Same")</f>
        <v>Same</v>
      </c>
    </row>
    <row r="700" spans="1:12" x14ac:dyDescent="0.25">
      <c r="B700" s="15"/>
      <c r="C700" s="16" t="s">
        <v>627</v>
      </c>
      <c r="D700" s="16"/>
      <c r="E700" s="16"/>
      <c r="F700" s="16"/>
      <c r="G700" s="16"/>
      <c r="H700" s="149" t="s">
        <v>626</v>
      </c>
      <c r="I700" s="16"/>
      <c r="J700" s="17">
        <f t="shared" si="6"/>
        <v>80000</v>
      </c>
      <c r="K700" s="16"/>
      <c r="L700" s="150" t="str">
        <f>+IF(H700="V",CONCATENATE(J677," x ",(1+$I$681)),"Same")</f>
        <v>Same</v>
      </c>
    </row>
    <row r="701" spans="1:12" x14ac:dyDescent="0.25">
      <c r="H701" s="72"/>
    </row>
    <row r="704" spans="1:12" x14ac:dyDescent="0.25">
      <c r="A704" s="24" t="s">
        <v>628</v>
      </c>
    </row>
    <row r="705" spans="1:10" x14ac:dyDescent="0.25">
      <c r="A705" s="24" t="s">
        <v>629</v>
      </c>
    </row>
    <row r="707" spans="1:10" x14ac:dyDescent="0.25">
      <c r="B707" t="s">
        <v>630</v>
      </c>
    </row>
    <row r="709" spans="1:10" x14ac:dyDescent="0.25">
      <c r="H709" t="s">
        <v>635</v>
      </c>
      <c r="I709" s="101">
        <v>0.75</v>
      </c>
      <c r="J709" t="s">
        <v>636</v>
      </c>
    </row>
    <row r="711" spans="1:10" x14ac:dyDescent="0.25">
      <c r="H711" s="4">
        <v>10000</v>
      </c>
      <c r="I711" s="4">
        <v>15000</v>
      </c>
      <c r="J711" s="4">
        <v>20000</v>
      </c>
    </row>
    <row r="712" spans="1:10" x14ac:dyDescent="0.25">
      <c r="B712" t="s">
        <v>631</v>
      </c>
      <c r="H712" s="4">
        <v>37000</v>
      </c>
      <c r="I712" s="4">
        <v>55500</v>
      </c>
      <c r="J712" s="4">
        <v>74000</v>
      </c>
    </row>
    <row r="713" spans="1:10" x14ac:dyDescent="0.25">
      <c r="B713" t="s">
        <v>632</v>
      </c>
      <c r="H713" s="4">
        <v>100000</v>
      </c>
      <c r="I713" s="4">
        <v>100000</v>
      </c>
      <c r="J713" s="4">
        <v>100000</v>
      </c>
    </row>
    <row r="714" spans="1:10" x14ac:dyDescent="0.25">
      <c r="B714" t="s">
        <v>633</v>
      </c>
      <c r="H714" s="4">
        <v>40000</v>
      </c>
      <c r="I714" s="4">
        <v>40000</v>
      </c>
      <c r="J714" s="4">
        <v>40000</v>
      </c>
    </row>
    <row r="715" spans="1:10" x14ac:dyDescent="0.25">
      <c r="B715" t="s">
        <v>634</v>
      </c>
      <c r="H715" s="4">
        <v>177000</v>
      </c>
      <c r="I715" s="4">
        <v>195500</v>
      </c>
      <c r="J715" s="4">
        <v>214000</v>
      </c>
    </row>
    <row r="716" spans="1:10" x14ac:dyDescent="0.25">
      <c r="B716" t="s">
        <v>634</v>
      </c>
    </row>
    <row r="718" spans="1:10" x14ac:dyDescent="0.25">
      <c r="B718" t="s">
        <v>637</v>
      </c>
    </row>
    <row r="720" spans="1:10" x14ac:dyDescent="0.25">
      <c r="B720" s="5"/>
      <c r="C720" s="6"/>
      <c r="D720" s="6"/>
      <c r="E720" s="6"/>
      <c r="F720" s="6"/>
      <c r="G720" s="6"/>
      <c r="H720" s="186" t="s">
        <v>640</v>
      </c>
      <c r="I720" s="186"/>
      <c r="J720" s="187"/>
    </row>
    <row r="721" spans="2:11" x14ac:dyDescent="0.25">
      <c r="B721" s="9"/>
      <c r="C721" s="10"/>
      <c r="D721" s="10"/>
      <c r="E721" s="10"/>
      <c r="F721" s="10"/>
      <c r="G721" s="10"/>
      <c r="H721" s="12">
        <v>10000</v>
      </c>
      <c r="I721" s="12">
        <v>15000</v>
      </c>
      <c r="J721" s="13">
        <v>20000</v>
      </c>
    </row>
    <row r="722" spans="2:11" x14ac:dyDescent="0.25">
      <c r="B722" s="15" t="s">
        <v>638</v>
      </c>
      <c r="C722" s="16"/>
      <c r="D722" s="18">
        <f>+I709</f>
        <v>0.75</v>
      </c>
      <c r="E722" s="16" t="s">
        <v>639</v>
      </c>
      <c r="F722" s="16"/>
      <c r="G722" s="16"/>
      <c r="H722" s="17">
        <v>18</v>
      </c>
      <c r="I722" s="17">
        <v>15</v>
      </c>
      <c r="J722" s="19">
        <v>12</v>
      </c>
      <c r="K722" s="4"/>
    </row>
    <row r="725" spans="2:11" x14ac:dyDescent="0.25">
      <c r="B725" t="s">
        <v>451</v>
      </c>
    </row>
    <row r="726" spans="2:11" x14ac:dyDescent="0.25">
      <c r="B726" t="s">
        <v>641</v>
      </c>
    </row>
    <row r="728" spans="2:11" ht="14.25" customHeight="1" x14ac:dyDescent="0.25">
      <c r="C728" s="151" t="s">
        <v>646</v>
      </c>
      <c r="D728" s="6"/>
      <c r="E728" s="6"/>
      <c r="F728" s="6"/>
      <c r="G728" s="6"/>
      <c r="H728" s="20"/>
    </row>
    <row r="729" spans="2:11" x14ac:dyDescent="0.25">
      <c r="C729" s="152">
        <f>+D722</f>
        <v>0.75</v>
      </c>
      <c r="D729" s="10"/>
      <c r="E729" s="10" t="s">
        <v>645</v>
      </c>
      <c r="F729" s="10"/>
      <c r="G729" s="10"/>
      <c r="H729" s="21" t="s">
        <v>576</v>
      </c>
    </row>
    <row r="730" spans="2:11" x14ac:dyDescent="0.25">
      <c r="C730" s="32">
        <f>+H711</f>
        <v>10000</v>
      </c>
      <c r="D730" s="10"/>
      <c r="E730" s="12">
        <f>+H715</f>
        <v>177000</v>
      </c>
      <c r="F730" s="12">
        <f>+C730</f>
        <v>10000</v>
      </c>
      <c r="G730" s="10"/>
      <c r="H730" s="13">
        <f>+E730/F730</f>
        <v>17.7</v>
      </c>
    </row>
    <row r="731" spans="2:11" x14ac:dyDescent="0.25">
      <c r="C731" s="32">
        <f>+I711</f>
        <v>15000</v>
      </c>
      <c r="D731" s="10"/>
      <c r="E731" s="12">
        <f>+I715</f>
        <v>195500</v>
      </c>
      <c r="F731" s="12">
        <f t="shared" ref="F731:F732" si="7">+C731</f>
        <v>15000</v>
      </c>
      <c r="G731" s="10"/>
      <c r="H731" s="13">
        <f>+ROUND(E731/F731,2)</f>
        <v>13.03</v>
      </c>
      <c r="I731" t="s">
        <v>647</v>
      </c>
    </row>
    <row r="732" spans="2:11" x14ac:dyDescent="0.25">
      <c r="C732" s="33">
        <f>+J711</f>
        <v>20000</v>
      </c>
      <c r="D732" s="16"/>
      <c r="E732" s="17">
        <f>+J715</f>
        <v>214000</v>
      </c>
      <c r="F732" s="17">
        <f t="shared" si="7"/>
        <v>20000</v>
      </c>
      <c r="G732" s="16"/>
      <c r="H732" s="19">
        <f>+E732/F732</f>
        <v>10.7</v>
      </c>
    </row>
    <row r="734" spans="2:11" x14ac:dyDescent="0.25">
      <c r="C734" s="83" t="s">
        <v>650</v>
      </c>
      <c r="D734" s="84"/>
      <c r="E734" s="84"/>
      <c r="F734" s="84"/>
      <c r="G734" s="84"/>
      <c r="H734" s="86">
        <f>+MIN(H730:H732)</f>
        <v>10.7</v>
      </c>
    </row>
    <row r="735" spans="2:11" x14ac:dyDescent="0.25">
      <c r="C735" s="10"/>
      <c r="D735" s="10"/>
      <c r="E735" s="10"/>
      <c r="F735" s="10"/>
      <c r="G735" s="10"/>
      <c r="H735" s="12"/>
    </row>
    <row r="736" spans="2:11" x14ac:dyDescent="0.25">
      <c r="B736" s="83" t="s">
        <v>648</v>
      </c>
      <c r="C736" s="84"/>
      <c r="D736" s="84"/>
      <c r="E736" s="84"/>
      <c r="F736" s="84"/>
      <c r="G736" s="88">
        <f>+IF(H734=H732,C732,IF(H734=H731,C731,C730))</f>
        <v>20000</v>
      </c>
      <c r="H736" s="90" t="s">
        <v>649</v>
      </c>
    </row>
    <row r="739" spans="2:9" x14ac:dyDescent="0.25">
      <c r="B739" t="s">
        <v>642</v>
      </c>
    </row>
    <row r="741" spans="2:9" x14ac:dyDescent="0.25">
      <c r="C741" s="153" t="s">
        <v>651</v>
      </c>
      <c r="D741" s="154"/>
      <c r="E741" s="154"/>
      <c r="F741" s="154"/>
      <c r="G741" s="154"/>
      <c r="H741" s="155"/>
    </row>
    <row r="742" spans="2:9" x14ac:dyDescent="0.25">
      <c r="C742" s="156">
        <f>+I709</f>
        <v>0.75</v>
      </c>
      <c r="D742" s="123"/>
      <c r="E742" s="123" t="s">
        <v>652</v>
      </c>
      <c r="F742" s="123" t="s">
        <v>653</v>
      </c>
      <c r="G742" s="123"/>
      <c r="H742" s="157" t="s">
        <v>654</v>
      </c>
    </row>
    <row r="743" spans="2:9" x14ac:dyDescent="0.25">
      <c r="C743" s="32">
        <f>+H721</f>
        <v>10000</v>
      </c>
      <c r="D743" s="10"/>
      <c r="E743" s="12">
        <f>+C743*H722</f>
        <v>180000</v>
      </c>
      <c r="F743" s="12">
        <f>+E730</f>
        <v>177000</v>
      </c>
      <c r="G743" s="10"/>
      <c r="H743" s="13">
        <f>+E743-F743</f>
        <v>3000</v>
      </c>
    </row>
    <row r="744" spans="2:9" x14ac:dyDescent="0.25">
      <c r="C744" s="32">
        <f>+I721</f>
        <v>15000</v>
      </c>
      <c r="D744" s="10"/>
      <c r="E744" s="12">
        <f>+C744*I722</f>
        <v>225000</v>
      </c>
      <c r="F744" s="12">
        <f>+E731</f>
        <v>195500</v>
      </c>
      <c r="G744" s="10"/>
      <c r="H744" s="13">
        <f>+E744-F744</f>
        <v>29500</v>
      </c>
    </row>
    <row r="745" spans="2:9" x14ac:dyDescent="0.25">
      <c r="C745" s="33">
        <f>+J721</f>
        <v>20000</v>
      </c>
      <c r="D745" s="16"/>
      <c r="E745" s="17">
        <f>+C745*J722</f>
        <v>240000</v>
      </c>
      <c r="F745" s="17">
        <f>+E732</f>
        <v>214000</v>
      </c>
      <c r="G745" s="16"/>
      <c r="H745" s="19">
        <f>+E745-F745</f>
        <v>26000</v>
      </c>
    </row>
    <row r="748" spans="2:9" x14ac:dyDescent="0.25">
      <c r="C748" s="83" t="s">
        <v>656</v>
      </c>
      <c r="D748" s="84"/>
      <c r="E748" s="84"/>
      <c r="F748" s="86">
        <f>+MAX(H743:H745)</f>
        <v>29500</v>
      </c>
    </row>
    <row r="750" spans="2:9" x14ac:dyDescent="0.25">
      <c r="C750" s="83" t="s">
        <v>655</v>
      </c>
      <c r="D750" s="84"/>
      <c r="E750" s="84"/>
      <c r="F750" s="84"/>
      <c r="G750" s="85">
        <f>+IF(F748=H745,C745,IF(F748=H744,C744,H743))</f>
        <v>15000</v>
      </c>
      <c r="H750" s="84" t="s">
        <v>657</v>
      </c>
      <c r="I750" s="90"/>
    </row>
    <row r="752" spans="2:9" x14ac:dyDescent="0.25">
      <c r="B752" t="s">
        <v>643</v>
      </c>
    </row>
    <row r="754" spans="1:12" x14ac:dyDescent="0.25">
      <c r="B754" s="83" t="s">
        <v>482</v>
      </c>
      <c r="C754" s="88">
        <f>+G750</f>
        <v>15000</v>
      </c>
      <c r="D754" s="121" t="s">
        <v>658</v>
      </c>
      <c r="E754" s="84"/>
      <c r="F754" s="84"/>
      <c r="G754" s="84"/>
      <c r="H754" s="90"/>
    </row>
    <row r="756" spans="1:12" x14ac:dyDescent="0.25">
      <c r="B756" t="s">
        <v>644</v>
      </c>
    </row>
    <row r="758" spans="1:12" x14ac:dyDescent="0.25">
      <c r="B758" t="b">
        <f>+AND(H730&gt;H731,C730&lt;C731)</f>
        <v>1</v>
      </c>
      <c r="C758" t="b">
        <f>+AND(H731&gt;H732,C731&lt;C732)</f>
        <v>1</v>
      </c>
    </row>
    <row r="761" spans="1:12" x14ac:dyDescent="0.25">
      <c r="A761" s="24" t="s">
        <v>659</v>
      </c>
    </row>
    <row r="762" spans="1:12" x14ac:dyDescent="0.25">
      <c r="A762" s="24" t="s">
        <v>660</v>
      </c>
    </row>
    <row r="764" spans="1:12" x14ac:dyDescent="0.25">
      <c r="B764" s="5" t="s">
        <v>661</v>
      </c>
      <c r="C764" s="6"/>
      <c r="D764" s="6"/>
      <c r="E764" s="6"/>
      <c r="F764" s="31"/>
      <c r="G764" s="31"/>
      <c r="H764" s="31"/>
      <c r="I764" s="31"/>
      <c r="J764" s="31"/>
      <c r="K764" s="31"/>
      <c r="L764" s="26"/>
    </row>
    <row r="765" spans="1:12" x14ac:dyDescent="0.25">
      <c r="B765" s="9"/>
      <c r="C765" s="10"/>
      <c r="D765" s="10"/>
      <c r="E765" s="10"/>
      <c r="F765" s="46">
        <v>30000</v>
      </c>
      <c r="G765" s="12"/>
      <c r="H765" s="12"/>
      <c r="I765" s="12"/>
      <c r="J765" s="12"/>
      <c r="K765" s="12"/>
      <c r="L765" s="13"/>
    </row>
    <row r="766" spans="1:12" x14ac:dyDescent="0.25">
      <c r="B766" s="9" t="s">
        <v>662</v>
      </c>
      <c r="C766" s="10"/>
      <c r="D766" s="10"/>
      <c r="E766" s="10"/>
      <c r="F766" s="12"/>
      <c r="G766" s="12"/>
      <c r="H766" s="12"/>
      <c r="I766" s="12"/>
      <c r="J766" s="12"/>
      <c r="K766" s="12"/>
      <c r="L766" s="13"/>
    </row>
    <row r="767" spans="1:12" x14ac:dyDescent="0.25">
      <c r="B767" s="9"/>
      <c r="C767" s="10"/>
      <c r="D767" s="10"/>
      <c r="E767" s="10"/>
      <c r="F767" s="12"/>
      <c r="G767" s="12"/>
      <c r="H767" s="46">
        <v>150000</v>
      </c>
      <c r="I767" s="12"/>
      <c r="J767" s="12"/>
      <c r="K767" s="46">
        <v>84000</v>
      </c>
      <c r="L767" s="13"/>
    </row>
    <row r="768" spans="1:12" x14ac:dyDescent="0.25">
      <c r="B768" s="9" t="s">
        <v>663</v>
      </c>
      <c r="C768" s="10"/>
      <c r="D768" s="10"/>
      <c r="E768" s="10"/>
      <c r="F768" s="12"/>
      <c r="G768" s="12"/>
      <c r="H768" s="12"/>
      <c r="I768" s="12"/>
      <c r="J768" s="12"/>
      <c r="K768" s="12"/>
      <c r="L768" s="13"/>
    </row>
    <row r="769" spans="1:12" x14ac:dyDescent="0.25">
      <c r="B769" s="9" t="s">
        <v>664</v>
      </c>
      <c r="C769" s="10"/>
      <c r="D769" s="10"/>
      <c r="E769" s="10"/>
      <c r="F769" s="10"/>
      <c r="G769" s="10"/>
      <c r="H769" s="10"/>
      <c r="I769" s="10"/>
      <c r="J769" s="10"/>
      <c r="K769" s="10"/>
      <c r="L769" s="21"/>
    </row>
    <row r="770" spans="1:12" x14ac:dyDescent="0.25">
      <c r="B770" s="15"/>
      <c r="C770" s="16"/>
      <c r="D770" s="16"/>
      <c r="E770" s="108">
        <v>0.4</v>
      </c>
      <c r="F770" s="16"/>
      <c r="G770" s="16"/>
      <c r="H770" s="16"/>
      <c r="I770" s="16"/>
      <c r="J770" s="16"/>
      <c r="K770" s="51">
        <v>11</v>
      </c>
      <c r="L770" s="22"/>
    </row>
    <row r="773" spans="1:12" x14ac:dyDescent="0.25">
      <c r="B773" t="s">
        <v>451</v>
      </c>
    </row>
    <row r="774" spans="1:12" x14ac:dyDescent="0.25">
      <c r="B774" s="5" t="s">
        <v>665</v>
      </c>
      <c r="C774" s="6"/>
      <c r="D774" s="6"/>
      <c r="E774" s="6"/>
      <c r="F774" s="6"/>
      <c r="G774" s="6"/>
      <c r="H774" s="6"/>
      <c r="I774" s="6"/>
      <c r="J774" s="20"/>
    </row>
    <row r="775" spans="1:12" x14ac:dyDescent="0.25">
      <c r="B775" s="9"/>
      <c r="C775" s="10"/>
      <c r="D775" s="10"/>
      <c r="E775" s="46">
        <v>30000</v>
      </c>
      <c r="F775" s="12"/>
      <c r="G775" s="10"/>
      <c r="H775" s="10"/>
      <c r="I775" s="10"/>
      <c r="J775" s="21"/>
    </row>
    <row r="776" spans="1:12" x14ac:dyDescent="0.25">
      <c r="B776" s="15" t="s">
        <v>666</v>
      </c>
      <c r="C776" s="16"/>
      <c r="D776" s="16"/>
      <c r="E776" s="16"/>
      <c r="F776" s="16"/>
      <c r="G776" s="16"/>
      <c r="H776" s="16"/>
      <c r="I776" s="16"/>
      <c r="J776" s="22"/>
    </row>
    <row r="779" spans="1:12" x14ac:dyDescent="0.25">
      <c r="A779" s="24">
        <v>1</v>
      </c>
      <c r="B779" s="83" t="s">
        <v>669</v>
      </c>
      <c r="C779" s="84"/>
      <c r="D779" s="88">
        <f>+E775</f>
        <v>30000</v>
      </c>
      <c r="E779" s="84" t="s">
        <v>670</v>
      </c>
      <c r="F779" s="84"/>
      <c r="G779" s="84"/>
      <c r="H779" s="84"/>
      <c r="I779" s="90"/>
    </row>
    <row r="781" spans="1:12" x14ac:dyDescent="0.25">
      <c r="B781" s="158">
        <f>+D779</f>
        <v>30000</v>
      </c>
      <c r="C781" s="84" t="s">
        <v>671</v>
      </c>
      <c r="D781" s="86">
        <f>+E770*H767</f>
        <v>60000</v>
      </c>
    </row>
    <row r="782" spans="1:12" x14ac:dyDescent="0.25">
      <c r="B782" s="4"/>
    </row>
    <row r="783" spans="1:12" x14ac:dyDescent="0.25">
      <c r="B783" s="4" t="s">
        <v>672</v>
      </c>
    </row>
    <row r="784" spans="1:12" x14ac:dyDescent="0.25">
      <c r="B784" s="4"/>
    </row>
    <row r="785" spans="2:11" x14ac:dyDescent="0.25">
      <c r="B785" s="158">
        <f>+B781</f>
        <v>30000</v>
      </c>
      <c r="C785" s="85">
        <f>+K770</f>
        <v>11</v>
      </c>
      <c r="D785" s="159" t="s">
        <v>11</v>
      </c>
      <c r="E785" s="86">
        <f>+H767</f>
        <v>150000</v>
      </c>
    </row>
    <row r="788" spans="2:11" x14ac:dyDescent="0.25">
      <c r="B788" t="s">
        <v>673</v>
      </c>
    </row>
    <row r="789" spans="2:11" x14ac:dyDescent="0.25">
      <c r="B789" t="s">
        <v>674</v>
      </c>
    </row>
    <row r="791" spans="2:11" x14ac:dyDescent="0.25">
      <c r="B791" s="30">
        <f>+B781</f>
        <v>30000</v>
      </c>
      <c r="C791" s="31" t="str">
        <f>+C781</f>
        <v xml:space="preserve">x $X) + </v>
      </c>
      <c r="D791" s="31">
        <f>+D781</f>
        <v>60000</v>
      </c>
      <c r="E791" s="160" t="s">
        <v>675</v>
      </c>
      <c r="F791" s="31">
        <f>+B785</f>
        <v>30000</v>
      </c>
      <c r="G791" s="31">
        <f t="shared" ref="G791" si="8">+C785</f>
        <v>11</v>
      </c>
      <c r="H791" s="26">
        <f>+E785</f>
        <v>150000</v>
      </c>
    </row>
    <row r="792" spans="2:11" x14ac:dyDescent="0.25">
      <c r="B792" s="9"/>
      <c r="C792" s="10"/>
      <c r="D792" s="12">
        <f>+B791</f>
        <v>30000</v>
      </c>
      <c r="E792" s="12" t="s">
        <v>676</v>
      </c>
      <c r="F792" s="12">
        <f>+F791*G791+H791-D791</f>
        <v>420000</v>
      </c>
      <c r="G792" s="10"/>
      <c r="H792" s="21"/>
    </row>
    <row r="793" spans="2:11" x14ac:dyDescent="0.25">
      <c r="B793" s="15"/>
      <c r="C793" s="16"/>
      <c r="D793" s="17"/>
      <c r="E793" s="17" t="s">
        <v>676</v>
      </c>
      <c r="F793" s="17">
        <f>+F792/D792</f>
        <v>14</v>
      </c>
      <c r="G793" s="16"/>
      <c r="H793" s="22"/>
    </row>
    <row r="794" spans="2:11" x14ac:dyDescent="0.25">
      <c r="D794" s="4"/>
      <c r="E794" s="4"/>
      <c r="F794" s="4"/>
    </row>
    <row r="795" spans="2:11" x14ac:dyDescent="0.25">
      <c r="B795" s="83" t="s">
        <v>677</v>
      </c>
      <c r="C795" s="84"/>
      <c r="D795" s="85"/>
      <c r="E795" s="85"/>
      <c r="F795" s="85"/>
      <c r="G795" s="84"/>
      <c r="H795" s="84"/>
      <c r="I795" s="84"/>
      <c r="J795" s="84"/>
      <c r="K795" s="89">
        <f>+F793</f>
        <v>14</v>
      </c>
    </row>
    <row r="798" spans="2:11" x14ac:dyDescent="0.25">
      <c r="B798" s="5" t="s">
        <v>667</v>
      </c>
      <c r="C798" s="6"/>
      <c r="D798" s="6"/>
      <c r="E798" s="6"/>
      <c r="F798" s="6"/>
      <c r="G798" s="6"/>
      <c r="H798" s="6"/>
      <c r="I798" s="6"/>
      <c r="J798" s="20"/>
    </row>
    <row r="799" spans="2:11" x14ac:dyDescent="0.25">
      <c r="B799" s="9"/>
      <c r="C799" s="10"/>
      <c r="D799" s="10"/>
      <c r="E799" s="10"/>
      <c r="F799" s="10"/>
      <c r="G799" s="10"/>
      <c r="H799" s="10"/>
      <c r="I799" s="10"/>
      <c r="J799" s="136">
        <v>12.875</v>
      </c>
    </row>
    <row r="800" spans="2:11" x14ac:dyDescent="0.25">
      <c r="B800" s="15" t="s">
        <v>668</v>
      </c>
      <c r="C800" s="16"/>
      <c r="D800" s="16"/>
      <c r="E800" s="16"/>
      <c r="F800" s="16"/>
      <c r="G800" s="16"/>
      <c r="H800" s="16"/>
      <c r="I800" s="16"/>
      <c r="J800" s="22"/>
    </row>
    <row r="802" spans="1:10" x14ac:dyDescent="0.25">
      <c r="A802" s="24">
        <v>2</v>
      </c>
      <c r="B802" s="83" t="s">
        <v>678</v>
      </c>
      <c r="C802" s="84"/>
      <c r="D802" s="84"/>
      <c r="E802" s="84"/>
      <c r="F802" s="84"/>
      <c r="G802" s="164">
        <f>+J799</f>
        <v>12.875</v>
      </c>
      <c r="H802" s="84" t="s">
        <v>679</v>
      </c>
      <c r="I802" s="84"/>
      <c r="J802" s="90"/>
    </row>
    <row r="804" spans="1:10" x14ac:dyDescent="0.25">
      <c r="B804" s="161">
        <f>+G802</f>
        <v>12.875</v>
      </c>
      <c r="C804" s="84" t="s">
        <v>680</v>
      </c>
      <c r="D804" s="86">
        <f>+E770*H767</f>
        <v>60000</v>
      </c>
    </row>
    <row r="806" spans="1:10" x14ac:dyDescent="0.25">
      <c r="B806" t="s">
        <v>681</v>
      </c>
    </row>
    <row r="808" spans="1:10" x14ac:dyDescent="0.25">
      <c r="B808" s="161">
        <f>+K770</f>
        <v>11</v>
      </c>
      <c r="C808" s="84" t="s">
        <v>680</v>
      </c>
      <c r="D808" s="86">
        <f>+H767</f>
        <v>150000</v>
      </c>
    </row>
    <row r="811" spans="1:10" x14ac:dyDescent="0.25">
      <c r="B811" t="s">
        <v>682</v>
      </c>
    </row>
    <row r="814" spans="1:10" x14ac:dyDescent="0.25">
      <c r="B814" s="162">
        <f>+B804</f>
        <v>12.875</v>
      </c>
      <c r="C814" s="31" t="str">
        <f>+C804</f>
        <v xml:space="preserve">x $Y) + </v>
      </c>
      <c r="D814" s="31">
        <f>+D804</f>
        <v>60000</v>
      </c>
      <c r="E814" s="160" t="s">
        <v>675</v>
      </c>
      <c r="F814" s="31">
        <f>+B808</f>
        <v>11</v>
      </c>
      <c r="G814" s="31" t="str">
        <f>+C808</f>
        <v xml:space="preserve">x $Y) + </v>
      </c>
      <c r="H814" s="26">
        <f>+D808</f>
        <v>150000</v>
      </c>
    </row>
    <row r="815" spans="1:10" x14ac:dyDescent="0.25">
      <c r="B815" s="9"/>
      <c r="C815" s="10"/>
      <c r="D815" s="163">
        <f>+B814-F814</f>
        <v>1.875</v>
      </c>
      <c r="E815" s="12" t="s">
        <v>344</v>
      </c>
      <c r="F815" s="12">
        <f>+H814-D814</f>
        <v>90000</v>
      </c>
      <c r="G815" s="10"/>
      <c r="H815" s="21"/>
    </row>
    <row r="816" spans="1:10" x14ac:dyDescent="0.25">
      <c r="B816" s="15"/>
      <c r="C816" s="16"/>
      <c r="D816" s="17"/>
      <c r="E816" s="17" t="s">
        <v>344</v>
      </c>
      <c r="F816" s="17">
        <f>+F815/D815</f>
        <v>48000</v>
      </c>
      <c r="G816" s="16"/>
      <c r="H816" s="22"/>
    </row>
    <row r="819" spans="1:12" x14ac:dyDescent="0.25">
      <c r="B819" s="83" t="s">
        <v>683</v>
      </c>
      <c r="C819" s="84"/>
      <c r="D819" s="84"/>
      <c r="E819" s="84"/>
      <c r="F819" s="84"/>
      <c r="G819" s="84"/>
      <c r="H819" s="84"/>
      <c r="I819" s="87">
        <f>+F816</f>
        <v>48000</v>
      </c>
      <c r="J819" s="84" t="s">
        <v>684</v>
      </c>
      <c r="K819" s="84"/>
      <c r="L819" s="90"/>
    </row>
    <row r="822" spans="1:12" x14ac:dyDescent="0.25">
      <c r="A822" s="24" t="s">
        <v>685</v>
      </c>
    </row>
    <row r="823" spans="1:12" x14ac:dyDescent="0.25">
      <c r="A823" s="24" t="s">
        <v>686</v>
      </c>
    </row>
    <row r="825" spans="1:12" x14ac:dyDescent="0.25">
      <c r="B825" t="s">
        <v>687</v>
      </c>
    </row>
    <row r="826" spans="1:12" x14ac:dyDescent="0.25">
      <c r="B826" t="s">
        <v>688</v>
      </c>
    </row>
    <row r="828" spans="1:12" x14ac:dyDescent="0.25">
      <c r="B828" t="s">
        <v>689</v>
      </c>
    </row>
    <row r="830" spans="1:12" x14ac:dyDescent="0.25">
      <c r="B830" t="s">
        <v>690</v>
      </c>
    </row>
    <row r="831" spans="1:12" x14ac:dyDescent="0.25">
      <c r="B831" t="s">
        <v>691</v>
      </c>
    </row>
    <row r="832" spans="1:12" x14ac:dyDescent="0.25">
      <c r="B832" t="s">
        <v>692</v>
      </c>
    </row>
    <row r="833" spans="1:9" x14ac:dyDescent="0.25">
      <c r="B833" t="s">
        <v>693</v>
      </c>
    </row>
    <row r="834" spans="1:9" x14ac:dyDescent="0.25">
      <c r="B834" t="s">
        <v>694</v>
      </c>
    </row>
    <row r="835" spans="1:9" x14ac:dyDescent="0.25">
      <c r="B835" t="s">
        <v>695</v>
      </c>
    </row>
    <row r="837" spans="1:9" x14ac:dyDescent="0.25">
      <c r="B837" t="s">
        <v>696</v>
      </c>
    </row>
    <row r="839" spans="1:9" x14ac:dyDescent="0.25">
      <c r="B839" s="5"/>
      <c r="C839" s="6"/>
      <c r="D839" s="6"/>
      <c r="E839" s="6"/>
      <c r="F839" s="6"/>
      <c r="G839" s="6"/>
      <c r="H839" s="6" t="s">
        <v>698</v>
      </c>
      <c r="I839" s="20"/>
    </row>
    <row r="840" spans="1:9" x14ac:dyDescent="0.25">
      <c r="B840" s="9"/>
      <c r="C840" s="10"/>
      <c r="D840" s="10"/>
      <c r="E840" s="10"/>
      <c r="F840" s="10"/>
      <c r="G840" s="165" t="s">
        <v>699</v>
      </c>
      <c r="H840" s="165" t="s">
        <v>700</v>
      </c>
      <c r="I840" s="166" t="s">
        <v>701</v>
      </c>
    </row>
    <row r="841" spans="1:9" x14ac:dyDescent="0.25">
      <c r="B841" s="9" t="s">
        <v>697</v>
      </c>
      <c r="C841" s="10"/>
      <c r="D841" s="10"/>
      <c r="E841" s="10"/>
      <c r="F841" s="10"/>
      <c r="G841" s="167">
        <v>100000</v>
      </c>
      <c r="H841" s="167">
        <v>350000</v>
      </c>
      <c r="I841" s="168">
        <v>800000</v>
      </c>
    </row>
    <row r="842" spans="1:9" x14ac:dyDescent="0.25">
      <c r="B842" s="9" t="s">
        <v>705</v>
      </c>
      <c r="C842" s="10"/>
      <c r="D842" s="10"/>
      <c r="E842" s="10"/>
      <c r="F842" s="10"/>
      <c r="G842" s="10"/>
      <c r="H842" s="10"/>
      <c r="I842" s="21"/>
    </row>
    <row r="843" spans="1:9" x14ac:dyDescent="0.25">
      <c r="B843" s="9" t="s">
        <v>702</v>
      </c>
      <c r="C843" s="10"/>
      <c r="D843" s="10"/>
      <c r="E843" s="10"/>
      <c r="F843" s="10"/>
      <c r="G843" s="46">
        <v>8000</v>
      </c>
      <c r="H843" s="46">
        <v>11000</v>
      </c>
      <c r="I843" s="49">
        <v>20000</v>
      </c>
    </row>
    <row r="844" spans="1:9" x14ac:dyDescent="0.25">
      <c r="B844" s="9" t="s">
        <v>703</v>
      </c>
      <c r="C844" s="10"/>
      <c r="D844" s="10"/>
      <c r="E844" s="10"/>
      <c r="F844" s="10"/>
      <c r="G844" s="46">
        <v>0.02</v>
      </c>
      <c r="H844" s="46">
        <v>0.02</v>
      </c>
      <c r="I844" s="49">
        <v>0.02</v>
      </c>
    </row>
    <row r="845" spans="1:9" x14ac:dyDescent="0.25">
      <c r="B845" s="15" t="s">
        <v>704</v>
      </c>
      <c r="C845" s="16"/>
      <c r="D845" s="16"/>
      <c r="E845" s="16"/>
      <c r="F845" s="16"/>
      <c r="G845" s="51">
        <v>0.12</v>
      </c>
      <c r="H845" s="51">
        <v>7.0000000000000007E-2</v>
      </c>
      <c r="I845" s="50">
        <v>0.03</v>
      </c>
    </row>
    <row r="848" spans="1:9" x14ac:dyDescent="0.25">
      <c r="A848" s="24" t="s">
        <v>60</v>
      </c>
      <c r="B848" t="s">
        <v>706</v>
      </c>
    </row>
    <row r="849" spans="1:9" x14ac:dyDescent="0.25">
      <c r="B849" t="s">
        <v>707</v>
      </c>
    </row>
    <row r="851" spans="1:9" x14ac:dyDescent="0.25">
      <c r="A851" s="24" t="s">
        <v>59</v>
      </c>
      <c r="B851" t="s">
        <v>708</v>
      </c>
    </row>
    <row r="852" spans="1:9" x14ac:dyDescent="0.25">
      <c r="B852" t="s">
        <v>709</v>
      </c>
    </row>
    <row r="853" spans="1:9" x14ac:dyDescent="0.25">
      <c r="B853" t="s">
        <v>710</v>
      </c>
    </row>
    <row r="854" spans="1:9" x14ac:dyDescent="0.25">
      <c r="B854" t="s">
        <v>711</v>
      </c>
    </row>
    <row r="855" spans="1:9" x14ac:dyDescent="0.25">
      <c r="B855" t="s">
        <v>712</v>
      </c>
    </row>
    <row r="858" spans="1:9" ht="18" x14ac:dyDescent="0.35">
      <c r="A858" s="24" t="s">
        <v>713</v>
      </c>
      <c r="B858" s="83" t="s">
        <v>714</v>
      </c>
      <c r="C858" s="84"/>
      <c r="D858" s="84"/>
      <c r="E858" s="84"/>
      <c r="F858" s="121" t="s">
        <v>675</v>
      </c>
      <c r="G858" s="84" t="s">
        <v>715</v>
      </c>
      <c r="H858" s="84"/>
      <c r="I858" s="90"/>
    </row>
    <row r="860" spans="1:9" x14ac:dyDescent="0.25">
      <c r="C860" s="1" t="s">
        <v>699</v>
      </c>
      <c r="H860" s="1" t="s">
        <v>700</v>
      </c>
    </row>
    <row r="862" spans="1:9" x14ac:dyDescent="0.25">
      <c r="B862" s="4">
        <f>+G845+G844</f>
        <v>0.13999999999999999</v>
      </c>
      <c r="C862" t="s">
        <v>716</v>
      </c>
      <c r="D862" s="4">
        <f>+G843</f>
        <v>8000</v>
      </c>
      <c r="F862" t="s">
        <v>675</v>
      </c>
      <c r="G862" s="4">
        <f>+H845+H844</f>
        <v>9.0000000000000011E-2</v>
      </c>
      <c r="H862" t="s">
        <v>716</v>
      </c>
      <c r="I862" s="4">
        <f>+H843</f>
        <v>11000</v>
      </c>
    </row>
    <row r="864" spans="1:9" x14ac:dyDescent="0.25">
      <c r="C864" s="4">
        <f>+B862-G862</f>
        <v>4.9999999999999975E-2</v>
      </c>
      <c r="D864" t="s">
        <v>716</v>
      </c>
      <c r="E864" t="s">
        <v>675</v>
      </c>
      <c r="F864" s="4">
        <f>+I862-D862</f>
        <v>3000</v>
      </c>
    </row>
    <row r="865" spans="1:9" x14ac:dyDescent="0.25">
      <c r="D865" s="83" t="s">
        <v>716</v>
      </c>
      <c r="E865" s="84" t="s">
        <v>675</v>
      </c>
      <c r="F865" s="86">
        <f>+F864/C864</f>
        <v>60000.000000000029</v>
      </c>
    </row>
    <row r="869" spans="1:9" ht="18" x14ac:dyDescent="0.35">
      <c r="A869" s="24" t="s">
        <v>717</v>
      </c>
      <c r="B869" s="83" t="s">
        <v>714</v>
      </c>
      <c r="C869" s="84"/>
      <c r="D869" s="84"/>
      <c r="E869" s="84"/>
      <c r="F869" s="121" t="s">
        <v>675</v>
      </c>
      <c r="G869" s="84" t="s">
        <v>715</v>
      </c>
      <c r="H869" s="84"/>
      <c r="I869" s="90"/>
    </row>
    <row r="871" spans="1:9" x14ac:dyDescent="0.25">
      <c r="C871" s="1" t="s">
        <v>699</v>
      </c>
      <c r="H871" s="1" t="s">
        <v>700</v>
      </c>
    </row>
    <row r="873" spans="1:9" x14ac:dyDescent="0.25">
      <c r="B873" s="4">
        <f>+B862</f>
        <v>0.13999999999999999</v>
      </c>
      <c r="C873" t="s">
        <v>716</v>
      </c>
      <c r="D873" s="4">
        <f>+D862</f>
        <v>8000</v>
      </c>
      <c r="F873" t="s">
        <v>675</v>
      </c>
      <c r="G873" s="4">
        <f>+G862</f>
        <v>9.0000000000000011E-2</v>
      </c>
      <c r="H873" t="s">
        <v>716</v>
      </c>
      <c r="I873" s="4">
        <f>+I862</f>
        <v>11000</v>
      </c>
    </row>
    <row r="875" spans="1:9" x14ac:dyDescent="0.25">
      <c r="C875" s="4">
        <f>+B873-G873</f>
        <v>4.9999999999999975E-2</v>
      </c>
      <c r="D875" t="s">
        <v>716</v>
      </c>
      <c r="E875" t="s">
        <v>675</v>
      </c>
      <c r="F875" s="4">
        <f>+I873-D873</f>
        <v>3000</v>
      </c>
    </row>
    <row r="876" spans="1:9" x14ac:dyDescent="0.25">
      <c r="D876" s="83" t="s">
        <v>716</v>
      </c>
      <c r="E876" s="84" t="s">
        <v>675</v>
      </c>
      <c r="F876" s="86">
        <f>+F875/C875</f>
        <v>60000.000000000029</v>
      </c>
    </row>
    <row r="879" spans="1:9" x14ac:dyDescent="0.25">
      <c r="C879" s="1" t="s">
        <v>700</v>
      </c>
      <c r="H879" s="1" t="s">
        <v>701</v>
      </c>
    </row>
    <row r="881" spans="2:9" x14ac:dyDescent="0.25">
      <c r="B881" s="4">
        <f>+H845+H844</f>
        <v>9.0000000000000011E-2</v>
      </c>
      <c r="C881" t="s">
        <v>716</v>
      </c>
      <c r="D881" s="4">
        <f>+H843</f>
        <v>11000</v>
      </c>
      <c r="F881" t="s">
        <v>675</v>
      </c>
      <c r="G881" s="4">
        <f>+I845+I844</f>
        <v>0.05</v>
      </c>
      <c r="H881" t="s">
        <v>716</v>
      </c>
      <c r="I881" s="4">
        <f>+I843</f>
        <v>20000</v>
      </c>
    </row>
    <row r="883" spans="2:9" x14ac:dyDescent="0.25">
      <c r="C883" s="4">
        <f>+B881-G881</f>
        <v>4.0000000000000008E-2</v>
      </c>
      <c r="D883" t="s">
        <v>716</v>
      </c>
      <c r="E883" t="s">
        <v>675</v>
      </c>
      <c r="F883" s="4">
        <f>+I881-D881</f>
        <v>9000</v>
      </c>
    </row>
    <row r="884" spans="2:9" x14ac:dyDescent="0.25">
      <c r="D884" s="83" t="s">
        <v>716</v>
      </c>
      <c r="E884" s="84" t="s">
        <v>675</v>
      </c>
      <c r="F884" s="86">
        <f>+F883/C883</f>
        <v>224999.99999999994</v>
      </c>
    </row>
    <row r="887" spans="2:9" x14ac:dyDescent="0.25">
      <c r="B887" t="s">
        <v>718</v>
      </c>
    </row>
    <row r="889" spans="2:9" x14ac:dyDescent="0.25">
      <c r="B889" s="5" t="s">
        <v>719</v>
      </c>
      <c r="C889" s="6"/>
      <c r="D889" s="6"/>
      <c r="E889" s="6"/>
      <c r="F889" s="6" t="s">
        <v>720</v>
      </c>
      <c r="G889" s="20"/>
    </row>
    <row r="890" spans="2:9" x14ac:dyDescent="0.25">
      <c r="B890" s="9" t="s">
        <v>722</v>
      </c>
      <c r="C890" s="169">
        <v>60000</v>
      </c>
      <c r="D890" s="10"/>
      <c r="E890" s="10"/>
      <c r="F890" s="10" t="s">
        <v>699</v>
      </c>
      <c r="G890" s="21"/>
    </row>
    <row r="891" spans="2:9" x14ac:dyDescent="0.25">
      <c r="B891" s="131" t="s">
        <v>723</v>
      </c>
      <c r="C891" s="169">
        <v>225000</v>
      </c>
      <c r="D891" s="10"/>
      <c r="E891" s="10"/>
      <c r="F891" s="10" t="s">
        <v>700</v>
      </c>
      <c r="G891" s="21"/>
    </row>
    <row r="892" spans="2:9" x14ac:dyDescent="0.25">
      <c r="B892" s="170" t="s">
        <v>724</v>
      </c>
      <c r="C892" s="114" t="s">
        <v>721</v>
      </c>
      <c r="D892" s="16"/>
      <c r="E892" s="16"/>
      <c r="F892" s="16" t="s">
        <v>701</v>
      </c>
      <c r="G892" s="22"/>
    </row>
  </sheetData>
  <mergeCells count="3">
    <mergeCell ref="B454:D454"/>
    <mergeCell ref="B110:C110"/>
    <mergeCell ref="H720:J720"/>
  </mergeCells>
  <conditionalFormatting sqref="A264:G265 A1:XFD109 A272:G285 H281:I285 A286:I286 A266:H271 I264:XFD272 K273:XFD286 H274:J279 J281:J286 A287:XFD409 A412:XFD417 A418:G418 I418:XFD418 A410:G411 I410:XFD411 A419:XFD453 A454:B454 E454:XFD454 A111:XFD263 A110:B110 D110:XFD110 A455:XFD485 A486:E486 G486:XFD486 F579:F581 F577:G577 I577 I579:I581 A573:A582 P573:XFD582 B582:N582 J577:N581 B577:D581 B573:N573 A542:D547 A548:XFD572 B575:N576 N574 B574:L574 A583:XFD589 A590 C590:XFD590 A591:XFD621 A629:C629 F629:XFD629 A630:XFD663 J665:J669 A664:I674 K664:XFD674 J672:J673 A675:XFD682 I684:L684 H683:J683 L683 A683:G701 I687 K687 I688:XFD688 M683:XFD687 I694:XFD694 M689:XFD693 I697:XFD697 M695:XFD696 I701:XFD701 M698:XFD700 I689:I693 K689:K693 I695:I696 K695:K696 I698:I700 K698:K700 A716:XFD719 A702:XFD710 A711:I715 K711:XFD715 J712:J715 A722:XFD728 A721:G721 A720:H720 K720:XFD721 A729:E729 H729:XFD729 A736:J736 L736:XFD736 A730:XFD735 A737:XFD740 A741:B745 I741:XFD745 A746:XFD780 A782:XFD784 F781:XFD781 A781:D781 A791:D791 A786:XFD790 F791:XFD791 A785:C785 E785:XFD785 A792:XFD813 A814:A816 I814:XFD816 A817:XFD840 A844:XFD857 A841:F843 H841:XFD843 A859:XFD859 A858:C858 K858:XFD858 E858:I858 A861:XFD868 A870:XFD870 A869 J869:XFD869 A877:XFD878 A871:A876 J871:XFD876 A885:XFD889 A879:A884 J879:XFD884 A893:XFD1048576 G890:XFD892 A890:E892 F879 H879 F871 H871 A860 C860:D860 F860 H860:XFD860 A487:XFD541 J542:XFD547 A622:B628 H622:XFD628 G624:G628 D625:D629">
    <cfRule type="cellIs" dxfId="27" priority="31" operator="equal">
      <formula>FALSE</formula>
    </cfRule>
    <cfRule type="cellIs" dxfId="26" priority="32" operator="equal">
      <formula>TRUE</formula>
    </cfRule>
  </conditionalFormatting>
  <conditionalFormatting sqref="F545:F547 F542:G542 I542 I545:I547">
    <cfRule type="cellIs" dxfId="25" priority="29" operator="equal">
      <formula>FALSE</formula>
    </cfRule>
    <cfRule type="cellIs" dxfId="24" priority="30" operator="equal">
      <formula>TRUE</formula>
    </cfRule>
  </conditionalFormatting>
  <conditionalFormatting sqref="I544">
    <cfRule type="cellIs" dxfId="23" priority="23" operator="equal">
      <formula>FALSE</formula>
    </cfRule>
    <cfRule type="cellIs" dxfId="22" priority="24" operator="equal">
      <formula>TRUE</formula>
    </cfRule>
  </conditionalFormatting>
  <conditionalFormatting sqref="D624 D622:E622 G622">
    <cfRule type="cellIs" dxfId="21" priority="21" operator="equal">
      <formula>FALSE</formula>
    </cfRule>
    <cfRule type="cellIs" dxfId="20" priority="22" operator="equal">
      <formula>TRUE</formula>
    </cfRule>
  </conditionalFormatting>
  <conditionalFormatting sqref="H721:I721">
    <cfRule type="cellIs" dxfId="19" priority="17" operator="equal">
      <formula>FALSE</formula>
    </cfRule>
    <cfRule type="cellIs" dxfId="18" priority="18" operator="equal">
      <formula>TRUE</formula>
    </cfRule>
  </conditionalFormatting>
  <conditionalFormatting sqref="C741:H741 C742:E742 H742 C743:H745">
    <cfRule type="cellIs" dxfId="17" priority="15" operator="equal">
      <formula>FALSE</formula>
    </cfRule>
    <cfRule type="cellIs" dxfId="16" priority="16" operator="equal">
      <formula>TRUE</formula>
    </cfRule>
  </conditionalFormatting>
  <conditionalFormatting sqref="B814:D814 B815:H816 F814:H814">
    <cfRule type="cellIs" dxfId="15" priority="13" operator="equal">
      <formula>FALSE</formula>
    </cfRule>
    <cfRule type="cellIs" dxfId="14" priority="14" operator="equal">
      <formula>TRUE</formula>
    </cfRule>
  </conditionalFormatting>
  <conditionalFormatting sqref="B869:C869 E869:I869">
    <cfRule type="cellIs" dxfId="13" priority="11" operator="equal">
      <formula>FALSE</formula>
    </cfRule>
    <cfRule type="cellIs" dxfId="12" priority="12" operator="equal">
      <formula>TRUE</formula>
    </cfRule>
  </conditionalFormatting>
  <conditionalFormatting sqref="B872:I876 C871:D871 I871">
    <cfRule type="cellIs" dxfId="11" priority="9" operator="equal">
      <formula>FALSE</formula>
    </cfRule>
    <cfRule type="cellIs" dxfId="10" priority="10" operator="equal">
      <formula>TRUE</formula>
    </cfRule>
  </conditionalFormatting>
  <conditionalFormatting sqref="B880:I884 I879 C879:D879">
    <cfRule type="cellIs" dxfId="9" priority="7" operator="equal">
      <formula>FALSE</formula>
    </cfRule>
    <cfRule type="cellIs" dxfId="8" priority="8" operator="equal">
      <formula>TRUE</formula>
    </cfRule>
  </conditionalFormatting>
  <conditionalFormatting sqref="F890">
    <cfRule type="cellIs" dxfId="7" priority="5" operator="equal">
      <formula>FALSE</formula>
    </cfRule>
    <cfRule type="cellIs" dxfId="6" priority="6" operator="equal">
      <formula>TRUE</formula>
    </cfRule>
  </conditionalFormatting>
  <conditionalFormatting sqref="F891">
    <cfRule type="cellIs" dxfId="5" priority="3" operator="equal">
      <formula>FALSE</formula>
    </cfRule>
    <cfRule type="cellIs" dxfId="4" priority="4" operator="equal">
      <formula>TRUE</formula>
    </cfRule>
  </conditionalFormatting>
  <conditionalFormatting sqref="F892">
    <cfRule type="cellIs" dxfId="3" priority="1" operator="equal">
      <formula>FALSE</formula>
    </cfRule>
    <cfRule type="cellIs" dxfId="2" priority="2" operator="equal">
      <formula>TRUE</formula>
    </cfRule>
  </conditionalFormatting>
  <dataValidations disablePrompts="1" count="2">
    <dataValidation type="list" allowBlank="1" showInputMessage="1" showErrorMessage="1" sqref="K9:M19">
      <formula1>$P$5:$P$6</formula1>
    </dataValidation>
    <dataValidation type="list" allowBlank="1" showInputMessage="1" showErrorMessage="1" sqref="H686:H701">
      <formula1>"V,F"</formula1>
    </dataValidation>
  </dataValidations>
  <hyperlinks>
    <hyperlink ref="B110" location="'2-38'!A1" tooltip="Build a spreadsheet 2-38" display="Build a spreadsheet"/>
    <hyperlink ref="B454" location="'2-43'!A1" tooltip="Build a Spreadsheet  02-43.xls" display="Build a Spreadsheet  02-43.xls"/>
  </hyperlinks>
  <pageMargins left="0.7" right="0.7" top="0.75" bottom="0.75" header="0.3" footer="0.3"/>
  <pageSetup orientation="portrait" horizontalDpi="300" verticalDpi="300" r:id="rId1"/>
  <ignoredErrors>
    <ignoredError sqref="H92 J232 J230 I443 I445 J488 H731" formula="1"/>
    <ignoredError sqref="F884" evalError="1"/>
  </ignoredError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62"/>
  <sheetViews>
    <sheetView showGridLines="0" tabSelected="1" workbookViewId="0">
      <selection activeCell="A4" sqref="A4"/>
    </sheetView>
  </sheetViews>
  <sheetFormatPr defaultRowHeight="12.75" x14ac:dyDescent="0.2"/>
  <cols>
    <col min="1" max="1" width="26.28515625" style="56" customWidth="1"/>
    <col min="2" max="3" width="9.140625" style="56"/>
    <col min="4" max="4" width="11.28515625" style="56" bestFit="1" customWidth="1"/>
    <col min="5" max="5" width="12" style="56" bestFit="1" customWidth="1"/>
    <col min="6" max="256" width="9.140625" style="56"/>
    <col min="257" max="257" width="26.28515625" style="56" customWidth="1"/>
    <col min="258" max="259" width="9.140625" style="56"/>
    <col min="260" max="260" width="11.28515625" style="56" bestFit="1" customWidth="1"/>
    <col min="261" max="261" width="12" style="56" bestFit="1" customWidth="1"/>
    <col min="262" max="512" width="9.140625" style="56"/>
    <col min="513" max="513" width="26.28515625" style="56" customWidth="1"/>
    <col min="514" max="515" width="9.140625" style="56"/>
    <col min="516" max="516" width="11.28515625" style="56" bestFit="1" customWidth="1"/>
    <col min="517" max="517" width="12" style="56" bestFit="1" customWidth="1"/>
    <col min="518" max="768" width="9.140625" style="56"/>
    <col min="769" max="769" width="26.28515625" style="56" customWidth="1"/>
    <col min="770" max="771" width="9.140625" style="56"/>
    <col min="772" max="772" width="11.28515625" style="56" bestFit="1" customWidth="1"/>
    <col min="773" max="773" width="12" style="56" bestFit="1" customWidth="1"/>
    <col min="774" max="1024" width="9.140625" style="56"/>
    <col min="1025" max="1025" width="26.28515625" style="56" customWidth="1"/>
    <col min="1026" max="1027" width="9.140625" style="56"/>
    <col min="1028" max="1028" width="11.28515625" style="56" bestFit="1" customWidth="1"/>
    <col min="1029" max="1029" width="12" style="56" bestFit="1" customWidth="1"/>
    <col min="1030" max="1280" width="9.140625" style="56"/>
    <col min="1281" max="1281" width="26.28515625" style="56" customWidth="1"/>
    <col min="1282" max="1283" width="9.140625" style="56"/>
    <col min="1284" max="1284" width="11.28515625" style="56" bestFit="1" customWidth="1"/>
    <col min="1285" max="1285" width="12" style="56" bestFit="1" customWidth="1"/>
    <col min="1286" max="1536" width="9.140625" style="56"/>
    <col min="1537" max="1537" width="26.28515625" style="56" customWidth="1"/>
    <col min="1538" max="1539" width="9.140625" style="56"/>
    <col min="1540" max="1540" width="11.28515625" style="56" bestFit="1" customWidth="1"/>
    <col min="1541" max="1541" width="12" style="56" bestFit="1" customWidth="1"/>
    <col min="1542" max="1792" width="9.140625" style="56"/>
    <col min="1793" max="1793" width="26.28515625" style="56" customWidth="1"/>
    <col min="1794" max="1795" width="9.140625" style="56"/>
    <col min="1796" max="1796" width="11.28515625" style="56" bestFit="1" customWidth="1"/>
    <col min="1797" max="1797" width="12" style="56" bestFit="1" customWidth="1"/>
    <col min="1798" max="2048" width="9.140625" style="56"/>
    <col min="2049" max="2049" width="26.28515625" style="56" customWidth="1"/>
    <col min="2050" max="2051" width="9.140625" style="56"/>
    <col min="2052" max="2052" width="11.28515625" style="56" bestFit="1" customWidth="1"/>
    <col min="2053" max="2053" width="12" style="56" bestFit="1" customWidth="1"/>
    <col min="2054" max="2304" width="9.140625" style="56"/>
    <col min="2305" max="2305" width="26.28515625" style="56" customWidth="1"/>
    <col min="2306" max="2307" width="9.140625" style="56"/>
    <col min="2308" max="2308" width="11.28515625" style="56" bestFit="1" customWidth="1"/>
    <col min="2309" max="2309" width="12" style="56" bestFit="1" customWidth="1"/>
    <col min="2310" max="2560" width="9.140625" style="56"/>
    <col min="2561" max="2561" width="26.28515625" style="56" customWidth="1"/>
    <col min="2562" max="2563" width="9.140625" style="56"/>
    <col min="2564" max="2564" width="11.28515625" style="56" bestFit="1" customWidth="1"/>
    <col min="2565" max="2565" width="12" style="56" bestFit="1" customWidth="1"/>
    <col min="2566" max="2816" width="9.140625" style="56"/>
    <col min="2817" max="2817" width="26.28515625" style="56" customWidth="1"/>
    <col min="2818" max="2819" width="9.140625" style="56"/>
    <col min="2820" max="2820" width="11.28515625" style="56" bestFit="1" customWidth="1"/>
    <col min="2821" max="2821" width="12" style="56" bestFit="1" customWidth="1"/>
    <col min="2822" max="3072" width="9.140625" style="56"/>
    <col min="3073" max="3073" width="26.28515625" style="56" customWidth="1"/>
    <col min="3074" max="3075" width="9.140625" style="56"/>
    <col min="3076" max="3076" width="11.28515625" style="56" bestFit="1" customWidth="1"/>
    <col min="3077" max="3077" width="12" style="56" bestFit="1" customWidth="1"/>
    <col min="3078" max="3328" width="9.140625" style="56"/>
    <col min="3329" max="3329" width="26.28515625" style="56" customWidth="1"/>
    <col min="3330" max="3331" width="9.140625" style="56"/>
    <col min="3332" max="3332" width="11.28515625" style="56" bestFit="1" customWidth="1"/>
    <col min="3333" max="3333" width="12" style="56" bestFit="1" customWidth="1"/>
    <col min="3334" max="3584" width="9.140625" style="56"/>
    <col min="3585" max="3585" width="26.28515625" style="56" customWidth="1"/>
    <col min="3586" max="3587" width="9.140625" style="56"/>
    <col min="3588" max="3588" width="11.28515625" style="56" bestFit="1" customWidth="1"/>
    <col min="3589" max="3589" width="12" style="56" bestFit="1" customWidth="1"/>
    <col min="3590" max="3840" width="9.140625" style="56"/>
    <col min="3841" max="3841" width="26.28515625" style="56" customWidth="1"/>
    <col min="3842" max="3843" width="9.140625" style="56"/>
    <col min="3844" max="3844" width="11.28515625" style="56" bestFit="1" customWidth="1"/>
    <col min="3845" max="3845" width="12" style="56" bestFit="1" customWidth="1"/>
    <col min="3846" max="4096" width="9.140625" style="56"/>
    <col min="4097" max="4097" width="26.28515625" style="56" customWidth="1"/>
    <col min="4098" max="4099" width="9.140625" style="56"/>
    <col min="4100" max="4100" width="11.28515625" style="56" bestFit="1" customWidth="1"/>
    <col min="4101" max="4101" width="12" style="56" bestFit="1" customWidth="1"/>
    <col min="4102" max="4352" width="9.140625" style="56"/>
    <col min="4353" max="4353" width="26.28515625" style="56" customWidth="1"/>
    <col min="4354" max="4355" width="9.140625" style="56"/>
    <col min="4356" max="4356" width="11.28515625" style="56" bestFit="1" customWidth="1"/>
    <col min="4357" max="4357" width="12" style="56" bestFit="1" customWidth="1"/>
    <col min="4358" max="4608" width="9.140625" style="56"/>
    <col min="4609" max="4609" width="26.28515625" style="56" customWidth="1"/>
    <col min="4610" max="4611" width="9.140625" style="56"/>
    <col min="4612" max="4612" width="11.28515625" style="56" bestFit="1" customWidth="1"/>
    <col min="4613" max="4613" width="12" style="56" bestFit="1" customWidth="1"/>
    <col min="4614" max="4864" width="9.140625" style="56"/>
    <col min="4865" max="4865" width="26.28515625" style="56" customWidth="1"/>
    <col min="4866" max="4867" width="9.140625" style="56"/>
    <col min="4868" max="4868" width="11.28515625" style="56" bestFit="1" customWidth="1"/>
    <col min="4869" max="4869" width="12" style="56" bestFit="1" customWidth="1"/>
    <col min="4870" max="5120" width="9.140625" style="56"/>
    <col min="5121" max="5121" width="26.28515625" style="56" customWidth="1"/>
    <col min="5122" max="5123" width="9.140625" style="56"/>
    <col min="5124" max="5124" width="11.28515625" style="56" bestFit="1" customWidth="1"/>
    <col min="5125" max="5125" width="12" style="56" bestFit="1" customWidth="1"/>
    <col min="5126" max="5376" width="9.140625" style="56"/>
    <col min="5377" max="5377" width="26.28515625" style="56" customWidth="1"/>
    <col min="5378" max="5379" width="9.140625" style="56"/>
    <col min="5380" max="5380" width="11.28515625" style="56" bestFit="1" customWidth="1"/>
    <col min="5381" max="5381" width="12" style="56" bestFit="1" customWidth="1"/>
    <col min="5382" max="5632" width="9.140625" style="56"/>
    <col min="5633" max="5633" width="26.28515625" style="56" customWidth="1"/>
    <col min="5634" max="5635" width="9.140625" style="56"/>
    <col min="5636" max="5636" width="11.28515625" style="56" bestFit="1" customWidth="1"/>
    <col min="5637" max="5637" width="12" style="56" bestFit="1" customWidth="1"/>
    <col min="5638" max="5888" width="9.140625" style="56"/>
    <col min="5889" max="5889" width="26.28515625" style="56" customWidth="1"/>
    <col min="5890" max="5891" width="9.140625" style="56"/>
    <col min="5892" max="5892" width="11.28515625" style="56" bestFit="1" customWidth="1"/>
    <col min="5893" max="5893" width="12" style="56" bestFit="1" customWidth="1"/>
    <col min="5894" max="6144" width="9.140625" style="56"/>
    <col min="6145" max="6145" width="26.28515625" style="56" customWidth="1"/>
    <col min="6146" max="6147" width="9.140625" style="56"/>
    <col min="6148" max="6148" width="11.28515625" style="56" bestFit="1" customWidth="1"/>
    <col min="6149" max="6149" width="12" style="56" bestFit="1" customWidth="1"/>
    <col min="6150" max="6400" width="9.140625" style="56"/>
    <col min="6401" max="6401" width="26.28515625" style="56" customWidth="1"/>
    <col min="6402" max="6403" width="9.140625" style="56"/>
    <col min="6404" max="6404" width="11.28515625" style="56" bestFit="1" customWidth="1"/>
    <col min="6405" max="6405" width="12" style="56" bestFit="1" customWidth="1"/>
    <col min="6406" max="6656" width="9.140625" style="56"/>
    <col min="6657" max="6657" width="26.28515625" style="56" customWidth="1"/>
    <col min="6658" max="6659" width="9.140625" style="56"/>
    <col min="6660" max="6660" width="11.28515625" style="56" bestFit="1" customWidth="1"/>
    <col min="6661" max="6661" width="12" style="56" bestFit="1" customWidth="1"/>
    <col min="6662" max="6912" width="9.140625" style="56"/>
    <col min="6913" max="6913" width="26.28515625" style="56" customWidth="1"/>
    <col min="6914" max="6915" width="9.140625" style="56"/>
    <col min="6916" max="6916" width="11.28515625" style="56" bestFit="1" customWidth="1"/>
    <col min="6917" max="6917" width="12" style="56" bestFit="1" customWidth="1"/>
    <col min="6918" max="7168" width="9.140625" style="56"/>
    <col min="7169" max="7169" width="26.28515625" style="56" customWidth="1"/>
    <col min="7170" max="7171" width="9.140625" style="56"/>
    <col min="7172" max="7172" width="11.28515625" style="56" bestFit="1" customWidth="1"/>
    <col min="7173" max="7173" width="12" style="56" bestFit="1" customWidth="1"/>
    <col min="7174" max="7424" width="9.140625" style="56"/>
    <col min="7425" max="7425" width="26.28515625" style="56" customWidth="1"/>
    <col min="7426" max="7427" width="9.140625" style="56"/>
    <col min="7428" max="7428" width="11.28515625" style="56" bestFit="1" customWidth="1"/>
    <col min="7429" max="7429" width="12" style="56" bestFit="1" customWidth="1"/>
    <col min="7430" max="7680" width="9.140625" style="56"/>
    <col min="7681" max="7681" width="26.28515625" style="56" customWidth="1"/>
    <col min="7682" max="7683" width="9.140625" style="56"/>
    <col min="7684" max="7684" width="11.28515625" style="56" bestFit="1" customWidth="1"/>
    <col min="7685" max="7685" width="12" style="56" bestFit="1" customWidth="1"/>
    <col min="7686" max="7936" width="9.140625" style="56"/>
    <col min="7937" max="7937" width="26.28515625" style="56" customWidth="1"/>
    <col min="7938" max="7939" width="9.140625" style="56"/>
    <col min="7940" max="7940" width="11.28515625" style="56" bestFit="1" customWidth="1"/>
    <col min="7941" max="7941" width="12" style="56" bestFit="1" customWidth="1"/>
    <col min="7942" max="8192" width="9.140625" style="56"/>
    <col min="8193" max="8193" width="26.28515625" style="56" customWidth="1"/>
    <col min="8194" max="8195" width="9.140625" style="56"/>
    <col min="8196" max="8196" width="11.28515625" style="56" bestFit="1" customWidth="1"/>
    <col min="8197" max="8197" width="12" style="56" bestFit="1" customWidth="1"/>
    <col min="8198" max="8448" width="9.140625" style="56"/>
    <col min="8449" max="8449" width="26.28515625" style="56" customWidth="1"/>
    <col min="8450" max="8451" width="9.140625" style="56"/>
    <col min="8452" max="8452" width="11.28515625" style="56" bestFit="1" customWidth="1"/>
    <col min="8453" max="8453" width="12" style="56" bestFit="1" customWidth="1"/>
    <col min="8454" max="8704" width="9.140625" style="56"/>
    <col min="8705" max="8705" width="26.28515625" style="56" customWidth="1"/>
    <col min="8706" max="8707" width="9.140625" style="56"/>
    <col min="8708" max="8708" width="11.28515625" style="56" bestFit="1" customWidth="1"/>
    <col min="8709" max="8709" width="12" style="56" bestFit="1" customWidth="1"/>
    <col min="8710" max="8960" width="9.140625" style="56"/>
    <col min="8961" max="8961" width="26.28515625" style="56" customWidth="1"/>
    <col min="8962" max="8963" width="9.140625" style="56"/>
    <col min="8964" max="8964" width="11.28515625" style="56" bestFit="1" customWidth="1"/>
    <col min="8965" max="8965" width="12" style="56" bestFit="1" customWidth="1"/>
    <col min="8966" max="9216" width="9.140625" style="56"/>
    <col min="9217" max="9217" width="26.28515625" style="56" customWidth="1"/>
    <col min="9218" max="9219" width="9.140625" style="56"/>
    <col min="9220" max="9220" width="11.28515625" style="56" bestFit="1" customWidth="1"/>
    <col min="9221" max="9221" width="12" style="56" bestFit="1" customWidth="1"/>
    <col min="9222" max="9472" width="9.140625" style="56"/>
    <col min="9473" max="9473" width="26.28515625" style="56" customWidth="1"/>
    <col min="9474" max="9475" width="9.140625" style="56"/>
    <col min="9476" max="9476" width="11.28515625" style="56" bestFit="1" customWidth="1"/>
    <col min="9477" max="9477" width="12" style="56" bestFit="1" customWidth="1"/>
    <col min="9478" max="9728" width="9.140625" style="56"/>
    <col min="9729" max="9729" width="26.28515625" style="56" customWidth="1"/>
    <col min="9730" max="9731" width="9.140625" style="56"/>
    <col min="9732" max="9732" width="11.28515625" style="56" bestFit="1" customWidth="1"/>
    <col min="9733" max="9733" width="12" style="56" bestFit="1" customWidth="1"/>
    <col min="9734" max="9984" width="9.140625" style="56"/>
    <col min="9985" max="9985" width="26.28515625" style="56" customWidth="1"/>
    <col min="9986" max="9987" width="9.140625" style="56"/>
    <col min="9988" max="9988" width="11.28515625" style="56" bestFit="1" customWidth="1"/>
    <col min="9989" max="9989" width="12" style="56" bestFit="1" customWidth="1"/>
    <col min="9990" max="10240" width="9.140625" style="56"/>
    <col min="10241" max="10241" width="26.28515625" style="56" customWidth="1"/>
    <col min="10242" max="10243" width="9.140625" style="56"/>
    <col min="10244" max="10244" width="11.28515625" style="56" bestFit="1" customWidth="1"/>
    <col min="10245" max="10245" width="12" style="56" bestFit="1" customWidth="1"/>
    <col min="10246" max="10496" width="9.140625" style="56"/>
    <col min="10497" max="10497" width="26.28515625" style="56" customWidth="1"/>
    <col min="10498" max="10499" width="9.140625" style="56"/>
    <col min="10500" max="10500" width="11.28515625" style="56" bestFit="1" customWidth="1"/>
    <col min="10501" max="10501" width="12" style="56" bestFit="1" customWidth="1"/>
    <col min="10502" max="10752" width="9.140625" style="56"/>
    <col min="10753" max="10753" width="26.28515625" style="56" customWidth="1"/>
    <col min="10754" max="10755" width="9.140625" style="56"/>
    <col min="10756" max="10756" width="11.28515625" style="56" bestFit="1" customWidth="1"/>
    <col min="10757" max="10757" width="12" style="56" bestFit="1" customWidth="1"/>
    <col min="10758" max="11008" width="9.140625" style="56"/>
    <col min="11009" max="11009" width="26.28515625" style="56" customWidth="1"/>
    <col min="11010" max="11011" width="9.140625" style="56"/>
    <col min="11012" max="11012" width="11.28515625" style="56" bestFit="1" customWidth="1"/>
    <col min="11013" max="11013" width="12" style="56" bestFit="1" customWidth="1"/>
    <col min="11014" max="11264" width="9.140625" style="56"/>
    <col min="11265" max="11265" width="26.28515625" style="56" customWidth="1"/>
    <col min="11266" max="11267" width="9.140625" style="56"/>
    <col min="11268" max="11268" width="11.28515625" style="56" bestFit="1" customWidth="1"/>
    <col min="11269" max="11269" width="12" style="56" bestFit="1" customWidth="1"/>
    <col min="11270" max="11520" width="9.140625" style="56"/>
    <col min="11521" max="11521" width="26.28515625" style="56" customWidth="1"/>
    <col min="11522" max="11523" width="9.140625" style="56"/>
    <col min="11524" max="11524" width="11.28515625" style="56" bestFit="1" customWidth="1"/>
    <col min="11525" max="11525" width="12" style="56" bestFit="1" customWidth="1"/>
    <col min="11526" max="11776" width="9.140625" style="56"/>
    <col min="11777" max="11777" width="26.28515625" style="56" customWidth="1"/>
    <col min="11778" max="11779" width="9.140625" style="56"/>
    <col min="11780" max="11780" width="11.28515625" style="56" bestFit="1" customWidth="1"/>
    <col min="11781" max="11781" width="12" style="56" bestFit="1" customWidth="1"/>
    <col min="11782" max="12032" width="9.140625" style="56"/>
    <col min="12033" max="12033" width="26.28515625" style="56" customWidth="1"/>
    <col min="12034" max="12035" width="9.140625" style="56"/>
    <col min="12036" max="12036" width="11.28515625" style="56" bestFit="1" customWidth="1"/>
    <col min="12037" max="12037" width="12" style="56" bestFit="1" customWidth="1"/>
    <col min="12038" max="12288" width="9.140625" style="56"/>
    <col min="12289" max="12289" width="26.28515625" style="56" customWidth="1"/>
    <col min="12290" max="12291" width="9.140625" style="56"/>
    <col min="12292" max="12292" width="11.28515625" style="56" bestFit="1" customWidth="1"/>
    <col min="12293" max="12293" width="12" style="56" bestFit="1" customWidth="1"/>
    <col min="12294" max="12544" width="9.140625" style="56"/>
    <col min="12545" max="12545" width="26.28515625" style="56" customWidth="1"/>
    <col min="12546" max="12547" width="9.140625" style="56"/>
    <col min="12548" max="12548" width="11.28515625" style="56" bestFit="1" customWidth="1"/>
    <col min="12549" max="12549" width="12" style="56" bestFit="1" customWidth="1"/>
    <col min="12550" max="12800" width="9.140625" style="56"/>
    <col min="12801" max="12801" width="26.28515625" style="56" customWidth="1"/>
    <col min="12802" max="12803" width="9.140625" style="56"/>
    <col min="12804" max="12804" width="11.28515625" style="56" bestFit="1" customWidth="1"/>
    <col min="12805" max="12805" width="12" style="56" bestFit="1" customWidth="1"/>
    <col min="12806" max="13056" width="9.140625" style="56"/>
    <col min="13057" max="13057" width="26.28515625" style="56" customWidth="1"/>
    <col min="13058" max="13059" width="9.140625" style="56"/>
    <col min="13060" max="13060" width="11.28515625" style="56" bestFit="1" customWidth="1"/>
    <col min="13061" max="13061" width="12" style="56" bestFit="1" customWidth="1"/>
    <col min="13062" max="13312" width="9.140625" style="56"/>
    <col min="13313" max="13313" width="26.28515625" style="56" customWidth="1"/>
    <col min="13314" max="13315" width="9.140625" style="56"/>
    <col min="13316" max="13316" width="11.28515625" style="56" bestFit="1" customWidth="1"/>
    <col min="13317" max="13317" width="12" style="56" bestFit="1" customWidth="1"/>
    <col min="13318" max="13568" width="9.140625" style="56"/>
    <col min="13569" max="13569" width="26.28515625" style="56" customWidth="1"/>
    <col min="13570" max="13571" width="9.140625" style="56"/>
    <col min="13572" max="13572" width="11.28515625" style="56" bestFit="1" customWidth="1"/>
    <col min="13573" max="13573" width="12" style="56" bestFit="1" customWidth="1"/>
    <col min="13574" max="13824" width="9.140625" style="56"/>
    <col min="13825" max="13825" width="26.28515625" style="56" customWidth="1"/>
    <col min="13826" max="13827" width="9.140625" style="56"/>
    <col min="13828" max="13828" width="11.28515625" style="56" bestFit="1" customWidth="1"/>
    <col min="13829" max="13829" width="12" style="56" bestFit="1" customWidth="1"/>
    <col min="13830" max="14080" width="9.140625" style="56"/>
    <col min="14081" max="14081" width="26.28515625" style="56" customWidth="1"/>
    <col min="14082" max="14083" width="9.140625" style="56"/>
    <col min="14084" max="14084" width="11.28515625" style="56" bestFit="1" customWidth="1"/>
    <col min="14085" max="14085" width="12" style="56" bestFit="1" customWidth="1"/>
    <col min="14086" max="14336" width="9.140625" style="56"/>
    <col min="14337" max="14337" width="26.28515625" style="56" customWidth="1"/>
    <col min="14338" max="14339" width="9.140625" style="56"/>
    <col min="14340" max="14340" width="11.28515625" style="56" bestFit="1" customWidth="1"/>
    <col min="14341" max="14341" width="12" style="56" bestFit="1" customWidth="1"/>
    <col min="14342" max="14592" width="9.140625" style="56"/>
    <col min="14593" max="14593" width="26.28515625" style="56" customWidth="1"/>
    <col min="14594" max="14595" width="9.140625" style="56"/>
    <col min="14596" max="14596" width="11.28515625" style="56" bestFit="1" customWidth="1"/>
    <col min="14597" max="14597" width="12" style="56" bestFit="1" customWidth="1"/>
    <col min="14598" max="14848" width="9.140625" style="56"/>
    <col min="14849" max="14849" width="26.28515625" style="56" customWidth="1"/>
    <col min="14850" max="14851" width="9.140625" style="56"/>
    <col min="14852" max="14852" width="11.28515625" style="56" bestFit="1" customWidth="1"/>
    <col min="14853" max="14853" width="12" style="56" bestFit="1" customWidth="1"/>
    <col min="14854" max="15104" width="9.140625" style="56"/>
    <col min="15105" max="15105" width="26.28515625" style="56" customWidth="1"/>
    <col min="15106" max="15107" width="9.140625" style="56"/>
    <col min="15108" max="15108" width="11.28515625" style="56" bestFit="1" customWidth="1"/>
    <col min="15109" max="15109" width="12" style="56" bestFit="1" customWidth="1"/>
    <col min="15110" max="15360" width="9.140625" style="56"/>
    <col min="15361" max="15361" width="26.28515625" style="56" customWidth="1"/>
    <col min="15362" max="15363" width="9.140625" style="56"/>
    <col min="15364" max="15364" width="11.28515625" style="56" bestFit="1" customWidth="1"/>
    <col min="15365" max="15365" width="12" style="56" bestFit="1" customWidth="1"/>
    <col min="15366" max="15616" width="9.140625" style="56"/>
    <col min="15617" max="15617" width="26.28515625" style="56" customWidth="1"/>
    <col min="15618" max="15619" width="9.140625" style="56"/>
    <col min="15620" max="15620" width="11.28515625" style="56" bestFit="1" customWidth="1"/>
    <col min="15621" max="15621" width="12" style="56" bestFit="1" customWidth="1"/>
    <col min="15622" max="15872" width="9.140625" style="56"/>
    <col min="15873" max="15873" width="26.28515625" style="56" customWidth="1"/>
    <col min="15874" max="15875" width="9.140625" style="56"/>
    <col min="15876" max="15876" width="11.28515625" style="56" bestFit="1" customWidth="1"/>
    <col min="15877" max="15877" width="12" style="56" bestFit="1" customWidth="1"/>
    <col min="15878" max="16128" width="9.140625" style="56"/>
    <col min="16129" max="16129" width="26.28515625" style="56" customWidth="1"/>
    <col min="16130" max="16131" width="9.140625" style="56"/>
    <col min="16132" max="16132" width="11.28515625" style="56" bestFit="1" customWidth="1"/>
    <col min="16133" max="16133" width="12" style="56" bestFit="1" customWidth="1"/>
    <col min="16134" max="16384" width="9.140625" style="56"/>
  </cols>
  <sheetData>
    <row r="1" spans="1:7" x14ac:dyDescent="0.2">
      <c r="A1" s="54" t="s">
        <v>130</v>
      </c>
      <c r="B1" s="55"/>
      <c r="C1" s="55"/>
      <c r="D1" s="55"/>
      <c r="E1" s="55"/>
      <c r="F1" s="55"/>
      <c r="G1" s="55"/>
    </row>
    <row r="2" spans="1:7" x14ac:dyDescent="0.2">
      <c r="A2" s="55"/>
      <c r="B2" s="55"/>
      <c r="C2" s="55"/>
      <c r="D2" s="55"/>
      <c r="E2" s="55"/>
      <c r="F2" s="55"/>
      <c r="G2" s="55"/>
    </row>
    <row r="3" spans="1:7" x14ac:dyDescent="0.2">
      <c r="A3" s="54" t="s">
        <v>830</v>
      </c>
      <c r="B3" s="55"/>
      <c r="C3" s="55"/>
      <c r="D3" s="55"/>
      <c r="E3" s="55"/>
      <c r="F3" s="55"/>
      <c r="G3" s="55"/>
    </row>
    <row r="4" spans="1:7" x14ac:dyDescent="0.2">
      <c r="A4" s="105" t="s">
        <v>123</v>
      </c>
      <c r="B4" s="55"/>
      <c r="C4" s="54"/>
      <c r="D4" s="58">
        <v>950000</v>
      </c>
      <c r="E4" s="57"/>
      <c r="F4" s="55"/>
      <c r="G4" s="55"/>
    </row>
    <row r="5" spans="1:7" x14ac:dyDescent="0.2">
      <c r="A5" s="55" t="s">
        <v>513</v>
      </c>
      <c r="B5" s="58"/>
      <c r="C5" s="59"/>
      <c r="D5" s="60">
        <v>30000</v>
      </c>
      <c r="E5" s="59"/>
      <c r="F5" s="55"/>
      <c r="G5" s="55"/>
    </row>
    <row r="6" spans="1:7" x14ac:dyDescent="0.2">
      <c r="A6" s="55" t="s">
        <v>514</v>
      </c>
      <c r="B6" s="60"/>
      <c r="C6" s="61"/>
      <c r="D6" s="60">
        <v>40000</v>
      </c>
      <c r="E6" s="61"/>
      <c r="F6" s="55"/>
      <c r="G6" s="55"/>
    </row>
    <row r="7" spans="1:7" x14ac:dyDescent="0.2">
      <c r="A7" s="55" t="s">
        <v>126</v>
      </c>
      <c r="B7" s="60"/>
      <c r="C7" s="61"/>
      <c r="D7" s="60">
        <v>150000</v>
      </c>
      <c r="E7" s="61"/>
      <c r="F7" s="55"/>
      <c r="G7" s="55"/>
    </row>
    <row r="8" spans="1:7" x14ac:dyDescent="0.2">
      <c r="A8" s="55" t="s">
        <v>128</v>
      </c>
      <c r="B8" s="60"/>
      <c r="C8" s="61"/>
      <c r="D8" s="60">
        <v>90000</v>
      </c>
      <c r="E8" s="61"/>
      <c r="F8" s="55"/>
      <c r="G8" s="55"/>
    </row>
    <row r="9" spans="1:7" x14ac:dyDescent="0.2">
      <c r="A9" s="55" t="s">
        <v>515</v>
      </c>
      <c r="B9" s="60"/>
      <c r="C9" s="61"/>
      <c r="D9" s="133">
        <f>+'Problems &amp; Cases'!D451</f>
        <v>190000</v>
      </c>
      <c r="E9" s="61"/>
      <c r="F9" s="55"/>
      <c r="G9" s="55"/>
    </row>
    <row r="10" spans="1:7" x14ac:dyDescent="0.2">
      <c r="A10" s="55" t="s">
        <v>516</v>
      </c>
      <c r="B10" s="60"/>
      <c r="C10" s="61"/>
      <c r="D10" s="60">
        <v>25000</v>
      </c>
      <c r="E10" s="61"/>
      <c r="F10" s="55"/>
      <c r="G10" s="55"/>
    </row>
    <row r="11" spans="1:7" x14ac:dyDescent="0.2">
      <c r="A11" s="55" t="s">
        <v>101</v>
      </c>
      <c r="B11" s="60"/>
      <c r="C11" s="61"/>
      <c r="D11" s="60">
        <v>40000</v>
      </c>
      <c r="E11" s="61"/>
      <c r="F11" s="55"/>
      <c r="G11" s="55"/>
    </row>
    <row r="12" spans="1:7" x14ac:dyDescent="0.2">
      <c r="A12" s="105" t="s">
        <v>31</v>
      </c>
      <c r="B12" s="60"/>
      <c r="C12" s="55"/>
      <c r="D12" s="60">
        <v>200000</v>
      </c>
      <c r="E12" s="55"/>
      <c r="F12" s="55"/>
      <c r="G12" s="55"/>
    </row>
    <row r="13" spans="1:7" x14ac:dyDescent="0.2">
      <c r="A13" s="55" t="s">
        <v>506</v>
      </c>
      <c r="B13" s="60"/>
      <c r="C13" s="62"/>
      <c r="D13" s="60">
        <v>40000</v>
      </c>
      <c r="E13" s="55"/>
      <c r="F13" s="55"/>
      <c r="G13" s="55"/>
    </row>
    <row r="14" spans="1:7" x14ac:dyDescent="0.2">
      <c r="A14" s="55" t="s">
        <v>507</v>
      </c>
      <c r="B14" s="60"/>
      <c r="C14" s="61"/>
      <c r="D14" s="60">
        <v>60000</v>
      </c>
      <c r="E14" s="55"/>
      <c r="F14" s="55"/>
      <c r="G14" s="55"/>
    </row>
    <row r="15" spans="1:7" x14ac:dyDescent="0.2">
      <c r="A15" s="55" t="s">
        <v>517</v>
      </c>
      <c r="B15" s="60"/>
      <c r="C15" s="61"/>
      <c r="D15" s="60">
        <v>50000</v>
      </c>
      <c r="E15" s="55"/>
      <c r="F15" s="55"/>
      <c r="G15" s="55"/>
    </row>
    <row r="16" spans="1:7" x14ac:dyDescent="0.2">
      <c r="A16" s="55" t="s">
        <v>117</v>
      </c>
      <c r="B16" s="60"/>
      <c r="C16" s="61"/>
      <c r="D16" s="60">
        <v>20000</v>
      </c>
      <c r="E16" s="55"/>
      <c r="F16" s="55"/>
      <c r="G16" s="55"/>
    </row>
    <row r="17" spans="1:7" x14ac:dyDescent="0.2">
      <c r="A17" s="105" t="s">
        <v>84</v>
      </c>
      <c r="B17" s="60"/>
      <c r="C17" s="106"/>
      <c r="D17" s="60">
        <v>10000</v>
      </c>
      <c r="E17" s="106"/>
      <c r="F17" s="55"/>
      <c r="G17" s="55"/>
    </row>
    <row r="18" spans="1:7" x14ac:dyDescent="0.2">
      <c r="A18" s="55" t="s">
        <v>107</v>
      </c>
      <c r="B18" s="60"/>
      <c r="C18" s="58"/>
      <c r="D18" s="60">
        <f>+'Problems &amp; Cases'!G451</f>
        <v>20000</v>
      </c>
      <c r="E18" s="58"/>
      <c r="F18" s="55"/>
      <c r="G18" s="55"/>
    </row>
    <row r="19" spans="1:7" x14ac:dyDescent="0.2">
      <c r="A19" s="55" t="s">
        <v>518</v>
      </c>
      <c r="B19" s="60"/>
      <c r="C19" s="60"/>
      <c r="D19" s="60">
        <v>80000</v>
      </c>
      <c r="E19" s="60"/>
      <c r="F19" s="55"/>
      <c r="G19" s="55"/>
    </row>
    <row r="21" spans="1:7" x14ac:dyDescent="0.2">
      <c r="A21" s="63" t="s">
        <v>131</v>
      </c>
      <c r="B21" s="64"/>
      <c r="C21" s="64"/>
      <c r="D21" s="64"/>
      <c r="E21" s="64"/>
      <c r="F21" s="64"/>
      <c r="G21" s="64"/>
    </row>
    <row r="22" spans="1:7" x14ac:dyDescent="0.2">
      <c r="A22" s="64"/>
      <c r="B22" s="64"/>
      <c r="C22" s="64"/>
      <c r="D22" s="64"/>
      <c r="E22" s="64"/>
      <c r="F22" s="64"/>
      <c r="G22" s="64"/>
    </row>
    <row r="23" spans="1:7" x14ac:dyDescent="0.2">
      <c r="A23" s="63" t="s">
        <v>519</v>
      </c>
      <c r="B23" s="64"/>
      <c r="C23" s="64"/>
      <c r="D23" s="64"/>
      <c r="E23" s="64"/>
      <c r="F23" s="64"/>
      <c r="G23" s="64"/>
    </row>
    <row r="24" spans="1:7" x14ac:dyDescent="0.2">
      <c r="A24" s="63"/>
      <c r="B24" s="64"/>
      <c r="C24" s="64"/>
      <c r="D24" s="64"/>
      <c r="E24" s="64"/>
      <c r="F24" s="64"/>
      <c r="G24" s="64"/>
    </row>
    <row r="25" spans="1:7" x14ac:dyDescent="0.2">
      <c r="A25" s="64" t="s">
        <v>132</v>
      </c>
      <c r="B25" s="64"/>
      <c r="C25" s="64"/>
      <c r="D25" s="66"/>
      <c r="E25" s="64"/>
      <c r="F25" s="64"/>
      <c r="G25" s="64"/>
    </row>
    <row r="26" spans="1:7" x14ac:dyDescent="0.2">
      <c r="A26" s="70" t="s">
        <v>101</v>
      </c>
      <c r="B26" s="64"/>
      <c r="C26" s="63"/>
      <c r="D26" s="66">
        <f>D11</f>
        <v>40000</v>
      </c>
      <c r="E26" s="64"/>
      <c r="F26" s="64"/>
      <c r="G26" s="64"/>
    </row>
    <row r="27" spans="1:7" x14ac:dyDescent="0.2">
      <c r="A27" s="64" t="s">
        <v>102</v>
      </c>
      <c r="B27" s="64"/>
      <c r="C27" s="65"/>
      <c r="D27" s="69">
        <f>D9</f>
        <v>190000</v>
      </c>
      <c r="E27" s="67"/>
      <c r="F27" s="68"/>
      <c r="G27" s="64"/>
    </row>
    <row r="28" spans="1:7" x14ac:dyDescent="0.2">
      <c r="A28" s="70" t="s">
        <v>103</v>
      </c>
      <c r="B28" s="64"/>
      <c r="C28" s="68"/>
      <c r="D28" s="66">
        <f>SUM(D26:D27)</f>
        <v>230000</v>
      </c>
      <c r="E28" s="67"/>
      <c r="F28" s="68"/>
      <c r="G28" s="64"/>
    </row>
    <row r="29" spans="1:7" x14ac:dyDescent="0.2">
      <c r="A29" s="64" t="s">
        <v>104</v>
      </c>
      <c r="B29" s="64"/>
      <c r="C29" s="68"/>
      <c r="D29" s="69">
        <f>D10</f>
        <v>25000</v>
      </c>
      <c r="E29" s="67"/>
      <c r="F29" s="68"/>
      <c r="G29" s="64"/>
    </row>
    <row r="30" spans="1:7" x14ac:dyDescent="0.2">
      <c r="A30" s="70" t="s">
        <v>105</v>
      </c>
      <c r="B30" s="64"/>
      <c r="C30" s="68"/>
      <c r="D30" s="67"/>
      <c r="E30" s="66">
        <f>D28-D29</f>
        <v>205000</v>
      </c>
      <c r="F30" s="68"/>
      <c r="G30" s="64"/>
    </row>
    <row r="31" spans="1:7" x14ac:dyDescent="0.2">
      <c r="A31" s="64" t="s">
        <v>304</v>
      </c>
      <c r="B31" s="64"/>
      <c r="C31" s="64"/>
      <c r="D31" s="64"/>
      <c r="E31" s="69">
        <f>D12</f>
        <v>200000</v>
      </c>
      <c r="F31" s="68"/>
      <c r="G31" s="64"/>
    </row>
    <row r="32" spans="1:7" x14ac:dyDescent="0.2">
      <c r="A32" s="70" t="s">
        <v>106</v>
      </c>
      <c r="B32" s="64"/>
      <c r="C32" s="64"/>
      <c r="D32" s="66"/>
      <c r="E32" s="69"/>
      <c r="F32" s="64"/>
      <c r="G32" s="64"/>
    </row>
    <row r="33" spans="1:7" x14ac:dyDescent="0.2">
      <c r="A33" s="70" t="s">
        <v>84</v>
      </c>
      <c r="B33" s="64"/>
      <c r="C33" s="64"/>
      <c r="D33" s="66">
        <f>D17</f>
        <v>10000</v>
      </c>
      <c r="E33" s="64"/>
      <c r="F33" s="64"/>
      <c r="G33" s="64"/>
    </row>
    <row r="34" spans="1:7" x14ac:dyDescent="0.2">
      <c r="A34" s="70" t="s">
        <v>107</v>
      </c>
      <c r="B34" s="70"/>
      <c r="C34" s="70"/>
      <c r="D34" s="69">
        <f>D18</f>
        <v>20000</v>
      </c>
      <c r="E34" s="70"/>
      <c r="F34" s="70"/>
      <c r="G34" s="64"/>
    </row>
    <row r="35" spans="1:7" x14ac:dyDescent="0.2">
      <c r="A35" s="70" t="s">
        <v>506</v>
      </c>
      <c r="B35" s="70"/>
      <c r="C35" s="70"/>
      <c r="D35" s="69">
        <f>D13</f>
        <v>40000</v>
      </c>
      <c r="E35" s="70"/>
      <c r="F35" s="70"/>
      <c r="G35" s="64"/>
    </row>
    <row r="36" spans="1:7" x14ac:dyDescent="0.2">
      <c r="A36" s="70" t="s">
        <v>507</v>
      </c>
      <c r="B36" s="70"/>
      <c r="C36" s="70"/>
      <c r="D36" s="69">
        <f>D14</f>
        <v>60000</v>
      </c>
      <c r="E36" s="66"/>
      <c r="F36" s="70"/>
      <c r="G36" s="64"/>
    </row>
    <row r="37" spans="1:7" x14ac:dyDescent="0.2">
      <c r="A37" s="70" t="s">
        <v>110</v>
      </c>
      <c r="B37" s="70"/>
      <c r="C37" s="70"/>
      <c r="D37" s="69">
        <f>D19</f>
        <v>80000</v>
      </c>
      <c r="E37" s="69"/>
      <c r="F37" s="70"/>
      <c r="G37" s="64"/>
    </row>
    <row r="38" spans="1:7" x14ac:dyDescent="0.2">
      <c r="A38" s="70" t="s">
        <v>111</v>
      </c>
      <c r="B38" s="70"/>
      <c r="C38" s="70"/>
      <c r="D38" s="69"/>
      <c r="E38" s="69">
        <f>SUM(D33:D37)</f>
        <v>210000</v>
      </c>
      <c r="F38" s="70"/>
      <c r="G38" s="64"/>
    </row>
    <row r="39" spans="1:7" x14ac:dyDescent="0.2">
      <c r="A39" s="64" t="s">
        <v>112</v>
      </c>
      <c r="B39" s="64"/>
      <c r="C39" s="64"/>
      <c r="D39" s="64"/>
      <c r="E39" s="66">
        <f>SUM(E38,E30:E31)</f>
        <v>615000</v>
      </c>
      <c r="F39" s="64"/>
      <c r="G39" s="64"/>
    </row>
    <row r="40" spans="1:7" x14ac:dyDescent="0.2">
      <c r="A40" s="64" t="s">
        <v>113</v>
      </c>
      <c r="B40" s="64"/>
      <c r="C40" s="64"/>
      <c r="D40" s="64"/>
      <c r="E40" s="69">
        <f>D6</f>
        <v>40000</v>
      </c>
      <c r="F40" s="64"/>
      <c r="G40" s="64"/>
    </row>
    <row r="41" spans="1:7" x14ac:dyDescent="0.2">
      <c r="A41" s="64" t="s">
        <v>114</v>
      </c>
      <c r="B41" s="64"/>
      <c r="C41" s="71"/>
      <c r="D41" s="71"/>
      <c r="E41" s="66">
        <f>SUM(E39:E40)</f>
        <v>655000</v>
      </c>
      <c r="F41" s="71"/>
      <c r="G41" s="64"/>
    </row>
    <row r="42" spans="1:7" x14ac:dyDescent="0.2">
      <c r="A42" s="64" t="s">
        <v>115</v>
      </c>
      <c r="B42" s="64"/>
      <c r="C42" s="68"/>
      <c r="D42" s="68"/>
      <c r="E42" s="69">
        <f>D5</f>
        <v>30000</v>
      </c>
      <c r="F42" s="68"/>
      <c r="G42" s="64"/>
    </row>
    <row r="43" spans="1:7" x14ac:dyDescent="0.2">
      <c r="A43" s="64" t="s">
        <v>12</v>
      </c>
      <c r="B43" s="64"/>
      <c r="C43" s="68"/>
      <c r="D43" s="68"/>
      <c r="E43" s="66">
        <f>E41-E42</f>
        <v>625000</v>
      </c>
      <c r="F43" s="68"/>
      <c r="G43" s="64"/>
    </row>
    <row r="44" spans="1:7" x14ac:dyDescent="0.2">
      <c r="A44" s="64"/>
      <c r="B44" s="64"/>
      <c r="C44" s="68"/>
      <c r="D44" s="71"/>
      <c r="E44" s="66"/>
      <c r="F44" s="68"/>
      <c r="G44" s="64"/>
    </row>
    <row r="45" spans="1:7" x14ac:dyDescent="0.2">
      <c r="A45" s="63" t="s">
        <v>520</v>
      </c>
      <c r="B45" s="64"/>
      <c r="C45" s="68"/>
      <c r="D45" s="71"/>
      <c r="E45" s="66"/>
      <c r="F45" s="68"/>
      <c r="G45" s="64"/>
    </row>
    <row r="46" spans="1:7" x14ac:dyDescent="0.2">
      <c r="A46" s="70"/>
      <c r="B46" s="64"/>
      <c r="C46" s="68"/>
      <c r="D46" s="71"/>
      <c r="E46" s="66"/>
      <c r="F46" s="68"/>
      <c r="G46" s="64"/>
    </row>
    <row r="47" spans="1:7" x14ac:dyDescent="0.2">
      <c r="A47" s="64" t="s">
        <v>509</v>
      </c>
      <c r="B47" s="64"/>
      <c r="C47" s="68"/>
      <c r="D47" s="69"/>
      <c r="E47" s="66">
        <f>D16</f>
        <v>20000</v>
      </c>
      <c r="F47" s="68"/>
      <c r="G47" s="64"/>
    </row>
    <row r="48" spans="1:7" x14ac:dyDescent="0.2">
      <c r="A48" s="64" t="s">
        <v>118</v>
      </c>
      <c r="B48" s="64"/>
      <c r="C48" s="68"/>
      <c r="D48" s="71"/>
      <c r="E48" s="69">
        <f>E43</f>
        <v>625000</v>
      </c>
      <c r="F48" s="68"/>
      <c r="G48" s="64"/>
    </row>
    <row r="49" spans="1:7" x14ac:dyDescent="0.2">
      <c r="A49" s="64" t="s">
        <v>119</v>
      </c>
      <c r="B49" s="64"/>
      <c r="C49" s="68"/>
      <c r="D49" s="69"/>
      <c r="E49" s="66">
        <f>SUM(E47:E48)</f>
        <v>645000</v>
      </c>
      <c r="F49" s="68"/>
      <c r="G49" s="64"/>
    </row>
    <row r="50" spans="1:7" x14ac:dyDescent="0.2">
      <c r="A50" s="64" t="s">
        <v>120</v>
      </c>
      <c r="B50" s="64"/>
      <c r="C50" s="68"/>
      <c r="D50" s="71"/>
      <c r="E50" s="69">
        <f>D15</f>
        <v>50000</v>
      </c>
      <c r="F50" s="68"/>
      <c r="G50" s="64"/>
    </row>
    <row r="51" spans="1:7" x14ac:dyDescent="0.2">
      <c r="A51" s="64" t="s">
        <v>121</v>
      </c>
      <c r="B51" s="64"/>
      <c r="C51" s="68"/>
      <c r="D51" s="71"/>
      <c r="E51" s="66">
        <f>E49-E50</f>
        <v>595000</v>
      </c>
      <c r="F51" s="68"/>
      <c r="G51" s="64"/>
    </row>
    <row r="52" spans="1:7" x14ac:dyDescent="0.2">
      <c r="A52" s="63"/>
      <c r="B52" s="64"/>
      <c r="C52" s="68"/>
      <c r="D52" s="71"/>
      <c r="E52" s="66"/>
      <c r="F52" s="68"/>
      <c r="G52" s="64"/>
    </row>
    <row r="53" spans="1:7" x14ac:dyDescent="0.2">
      <c r="A53" s="63" t="s">
        <v>133</v>
      </c>
      <c r="B53" s="64"/>
      <c r="C53" s="68"/>
      <c r="D53" s="71"/>
      <c r="E53" s="66"/>
      <c r="F53" s="68"/>
      <c r="G53" s="64"/>
    </row>
    <row r="54" spans="1:7" x14ac:dyDescent="0.2">
      <c r="A54" s="64"/>
      <c r="B54" s="64"/>
      <c r="C54" s="68"/>
      <c r="D54" s="71"/>
      <c r="E54" s="69"/>
      <c r="F54" s="68"/>
      <c r="G54" s="64"/>
    </row>
    <row r="55" spans="1:7" x14ac:dyDescent="0.2">
      <c r="A55" s="64" t="s">
        <v>123</v>
      </c>
      <c r="B55" s="64"/>
      <c r="C55" s="68"/>
      <c r="D55" s="69"/>
      <c r="E55" s="66">
        <f>D4</f>
        <v>950000</v>
      </c>
      <c r="F55" s="68"/>
      <c r="G55" s="64"/>
    </row>
    <row r="56" spans="1:7" x14ac:dyDescent="0.2">
      <c r="A56" s="64" t="s">
        <v>124</v>
      </c>
      <c r="B56" s="64"/>
      <c r="C56" s="68"/>
      <c r="D56" s="71"/>
      <c r="E56" s="69">
        <f>E51</f>
        <v>595000</v>
      </c>
      <c r="F56" s="68"/>
      <c r="G56" s="64"/>
    </row>
    <row r="57" spans="1:7" x14ac:dyDescent="0.2">
      <c r="A57" s="64" t="s">
        <v>125</v>
      </c>
      <c r="B57" s="64"/>
      <c r="C57" s="68"/>
      <c r="D57" s="66"/>
      <c r="E57" s="66">
        <f>E55-E56</f>
        <v>355000</v>
      </c>
      <c r="F57" s="68"/>
      <c r="G57" s="64"/>
    </row>
    <row r="58" spans="1:7" x14ac:dyDescent="0.2">
      <c r="A58" s="64" t="s">
        <v>126</v>
      </c>
      <c r="B58" s="64"/>
      <c r="C58" s="68"/>
      <c r="D58" s="69"/>
      <c r="E58" s="69">
        <f>D7</f>
        <v>150000</v>
      </c>
      <c r="F58" s="68"/>
      <c r="G58" s="64"/>
    </row>
    <row r="59" spans="1:7" x14ac:dyDescent="0.2">
      <c r="A59" s="64" t="s">
        <v>127</v>
      </c>
      <c r="B59" s="64"/>
      <c r="C59" s="68"/>
      <c r="D59" s="69"/>
      <c r="E59" s="66">
        <f>E57-E58</f>
        <v>205000</v>
      </c>
      <c r="F59" s="68"/>
      <c r="G59" s="64"/>
    </row>
    <row r="60" spans="1:7" x14ac:dyDescent="0.2">
      <c r="A60" s="64" t="s">
        <v>128</v>
      </c>
      <c r="B60" s="64"/>
      <c r="C60" s="68"/>
      <c r="D60" s="69"/>
      <c r="E60" s="69">
        <f>D8</f>
        <v>90000</v>
      </c>
      <c r="F60" s="68"/>
      <c r="G60" s="64"/>
    </row>
    <row r="61" spans="1:7" x14ac:dyDescent="0.2">
      <c r="A61" s="64" t="s">
        <v>129</v>
      </c>
      <c r="B61" s="64"/>
      <c r="C61" s="68"/>
      <c r="D61" s="69"/>
      <c r="E61" s="66">
        <f>E59-E60</f>
        <v>115000</v>
      </c>
      <c r="F61" s="68"/>
      <c r="G61" s="64"/>
    </row>
    <row r="62" spans="1:7" x14ac:dyDescent="0.2">
      <c r="A62" s="64"/>
      <c r="B62" s="64"/>
      <c r="C62" s="68"/>
      <c r="D62" s="69"/>
      <c r="E62" s="66"/>
      <c r="F62" s="68"/>
      <c r="G62" s="64"/>
    </row>
  </sheetData>
  <pageMargins left="0.75" right="0.75" top="1" bottom="1" header="0.5" footer="0.5"/>
  <pageSetup orientation="portrait" horizontalDpi="0" verticalDpi="0" r:id="rId1"/>
  <headerFooter alignWithMargins="0"/>
  <ignoredErrors>
    <ignoredError sqref="E60 E58" formula="1"/>
  </ignoredError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92"/>
  <sheetViews>
    <sheetView showGridLines="0" workbookViewId="0"/>
  </sheetViews>
  <sheetFormatPr defaultRowHeight="15" x14ac:dyDescent="0.25"/>
  <cols>
    <col min="6" max="6" width="10.140625" bestFit="1" customWidth="1"/>
    <col min="8" max="11" width="10.140625" bestFit="1" customWidth="1"/>
    <col min="14" max="14" width="11" customWidth="1"/>
  </cols>
  <sheetData>
    <row r="2" spans="1:11" x14ac:dyDescent="0.25">
      <c r="A2" s="1" t="s">
        <v>725</v>
      </c>
    </row>
    <row r="4" spans="1:11" x14ac:dyDescent="0.25">
      <c r="C4" s="5"/>
      <c r="D4" s="6"/>
      <c r="E4" s="98" t="s">
        <v>726</v>
      </c>
      <c r="F4" s="6"/>
      <c r="G4" s="6"/>
      <c r="H4" s="6"/>
      <c r="I4" s="20"/>
    </row>
    <row r="5" spans="1:11" x14ac:dyDescent="0.25">
      <c r="C5" s="9"/>
      <c r="D5" s="10"/>
      <c r="E5" s="140" t="s">
        <v>727</v>
      </c>
      <c r="F5" s="10"/>
      <c r="G5" s="10"/>
      <c r="H5" s="10"/>
      <c r="I5" s="21"/>
    </row>
    <row r="6" spans="1:11" x14ac:dyDescent="0.25">
      <c r="C6" s="9"/>
      <c r="D6" s="10"/>
      <c r="E6" s="10"/>
      <c r="F6" s="10"/>
      <c r="G6" s="10"/>
      <c r="H6" s="10"/>
      <c r="I6" s="21"/>
    </row>
    <row r="7" spans="1:11" x14ac:dyDescent="0.25">
      <c r="C7" s="9" t="s">
        <v>728</v>
      </c>
      <c r="D7" s="10"/>
      <c r="E7" s="10"/>
      <c r="F7" s="10"/>
      <c r="G7" s="10"/>
      <c r="H7" s="10"/>
      <c r="I7" s="21"/>
    </row>
    <row r="8" spans="1:11" x14ac:dyDescent="0.25">
      <c r="C8" s="9" t="s">
        <v>729</v>
      </c>
      <c r="D8" s="10"/>
      <c r="E8" s="10"/>
      <c r="F8" s="10"/>
      <c r="G8" s="10"/>
      <c r="H8" s="12">
        <v>2405</v>
      </c>
      <c r="I8" s="21"/>
    </row>
    <row r="9" spans="1:11" x14ac:dyDescent="0.25">
      <c r="C9" s="9" t="s">
        <v>730</v>
      </c>
      <c r="D9" s="10"/>
      <c r="E9" s="10"/>
      <c r="F9" s="10"/>
      <c r="G9" s="10"/>
      <c r="H9" s="12">
        <v>204</v>
      </c>
      <c r="I9" s="21"/>
    </row>
    <row r="10" spans="1:11" x14ac:dyDescent="0.25">
      <c r="C10" s="9"/>
      <c r="D10" s="10"/>
      <c r="E10" s="10"/>
      <c r="F10" s="10"/>
      <c r="G10" s="10"/>
      <c r="H10" s="10"/>
      <c r="I10" s="13">
        <v>2609</v>
      </c>
      <c r="K10" t="b">
        <f>+SUM(H8:H9)=I10</f>
        <v>1</v>
      </c>
    </row>
    <row r="11" spans="1:11" x14ac:dyDescent="0.25">
      <c r="C11" s="9" t="s">
        <v>731</v>
      </c>
      <c r="D11" s="10"/>
      <c r="E11" s="10"/>
      <c r="F11" s="10"/>
      <c r="G11" s="10"/>
      <c r="H11" s="12"/>
      <c r="I11" s="13"/>
    </row>
    <row r="12" spans="1:11" x14ac:dyDescent="0.25">
      <c r="C12" s="9" t="s">
        <v>732</v>
      </c>
      <c r="D12" s="10"/>
      <c r="E12" s="10"/>
      <c r="F12" s="10"/>
      <c r="G12" s="10"/>
      <c r="H12" s="12">
        <v>675</v>
      </c>
      <c r="I12" s="21"/>
    </row>
    <row r="13" spans="1:11" x14ac:dyDescent="0.25">
      <c r="C13" s="9" t="s">
        <v>733</v>
      </c>
      <c r="D13" s="10"/>
      <c r="E13" s="10"/>
      <c r="F13" s="10"/>
      <c r="G13" s="10"/>
      <c r="H13" s="12">
        <v>388</v>
      </c>
      <c r="I13" s="21"/>
    </row>
    <row r="14" spans="1:11" x14ac:dyDescent="0.25">
      <c r="C14" s="9" t="s">
        <v>734</v>
      </c>
      <c r="D14" s="10"/>
      <c r="E14" s="10"/>
      <c r="F14" s="10"/>
      <c r="G14" s="10"/>
      <c r="H14" s="12">
        <v>326</v>
      </c>
      <c r="I14" s="21"/>
    </row>
    <row r="15" spans="1:11" x14ac:dyDescent="0.25">
      <c r="C15" s="9" t="s">
        <v>735</v>
      </c>
      <c r="D15" s="10"/>
      <c r="E15" s="10"/>
      <c r="F15" s="10"/>
      <c r="G15" s="10"/>
      <c r="H15" s="12">
        <v>195</v>
      </c>
      <c r="I15" s="21"/>
    </row>
    <row r="16" spans="1:11" x14ac:dyDescent="0.25">
      <c r="C16" s="9" t="s">
        <v>736</v>
      </c>
      <c r="D16" s="10"/>
      <c r="E16" s="10"/>
      <c r="F16" s="10"/>
      <c r="G16" s="10"/>
      <c r="H16" s="12">
        <v>256</v>
      </c>
      <c r="I16" s="21"/>
    </row>
    <row r="17" spans="3:12" x14ac:dyDescent="0.25">
      <c r="C17" s="9" t="s">
        <v>737</v>
      </c>
      <c r="D17" s="10"/>
      <c r="E17" s="10"/>
      <c r="F17" s="10"/>
      <c r="G17" s="10"/>
      <c r="H17" s="12">
        <v>133</v>
      </c>
      <c r="I17" s="21"/>
    </row>
    <row r="18" spans="3:12" x14ac:dyDescent="0.25">
      <c r="C18" s="9" t="s">
        <v>738</v>
      </c>
      <c r="D18" s="10"/>
      <c r="E18" s="10"/>
      <c r="F18" s="10"/>
      <c r="G18" s="10"/>
      <c r="H18" s="12">
        <v>124</v>
      </c>
      <c r="I18" s="21"/>
    </row>
    <row r="19" spans="3:12" x14ac:dyDescent="0.25">
      <c r="C19" s="9" t="s">
        <v>739</v>
      </c>
      <c r="D19" s="10"/>
      <c r="E19" s="10"/>
      <c r="F19" s="10"/>
      <c r="G19" s="10"/>
      <c r="H19" s="12">
        <v>142</v>
      </c>
      <c r="I19" s="21"/>
    </row>
    <row r="20" spans="3:12" x14ac:dyDescent="0.25">
      <c r="C20" s="9" t="s">
        <v>740</v>
      </c>
      <c r="D20" s="10"/>
      <c r="E20" s="10"/>
      <c r="F20" s="10"/>
      <c r="G20" s="10"/>
      <c r="H20" s="12">
        <v>100</v>
      </c>
      <c r="I20" s="21"/>
    </row>
    <row r="21" spans="3:12" x14ac:dyDescent="0.25">
      <c r="C21" s="9" t="s">
        <v>741</v>
      </c>
      <c r="D21" s="10"/>
      <c r="E21" s="10"/>
      <c r="F21" s="10"/>
      <c r="G21" s="10"/>
      <c r="H21" s="12">
        <v>22</v>
      </c>
      <c r="I21" s="21"/>
    </row>
    <row r="22" spans="3:12" x14ac:dyDescent="0.25">
      <c r="C22" s="9"/>
      <c r="D22" s="10"/>
      <c r="E22" s="10"/>
      <c r="F22" s="10"/>
      <c r="G22" s="10"/>
      <c r="H22" s="10"/>
      <c r="I22" s="13">
        <v>2361</v>
      </c>
      <c r="K22" s="4" t="b">
        <f>+SUM(H12:H21)=I22</f>
        <v>1</v>
      </c>
    </row>
    <row r="23" spans="3:12" x14ac:dyDescent="0.25">
      <c r="C23" s="9" t="s">
        <v>742</v>
      </c>
      <c r="D23" s="10"/>
      <c r="E23" s="10"/>
      <c r="F23" s="10"/>
      <c r="G23" s="10"/>
      <c r="H23" s="12"/>
      <c r="I23" s="13">
        <v>248</v>
      </c>
      <c r="K23" t="b">
        <f>+I10-I22=I23</f>
        <v>1</v>
      </c>
    </row>
    <row r="24" spans="3:12" x14ac:dyDescent="0.25">
      <c r="C24" s="9" t="s">
        <v>743</v>
      </c>
      <c r="D24" s="10"/>
      <c r="E24" s="10"/>
      <c r="F24" s="10"/>
      <c r="G24" s="10"/>
      <c r="H24" s="12"/>
      <c r="I24" s="13"/>
    </row>
    <row r="25" spans="3:12" x14ac:dyDescent="0.25">
      <c r="C25" s="9" t="s">
        <v>744</v>
      </c>
      <c r="D25" s="10"/>
      <c r="E25" s="10"/>
      <c r="F25" s="10"/>
      <c r="G25" s="10"/>
      <c r="H25" s="12"/>
      <c r="I25" s="13">
        <v>10</v>
      </c>
    </row>
    <row r="26" spans="3:12" x14ac:dyDescent="0.25">
      <c r="C26" s="9" t="s">
        <v>745</v>
      </c>
      <c r="D26" s="10"/>
      <c r="E26" s="10"/>
      <c r="F26" s="10"/>
      <c r="G26" s="10"/>
      <c r="H26" s="12"/>
      <c r="I26" s="13">
        <v>-60</v>
      </c>
    </row>
    <row r="27" spans="3:12" x14ac:dyDescent="0.25">
      <c r="C27" s="9" t="s">
        <v>746</v>
      </c>
      <c r="D27" s="10"/>
      <c r="E27" s="10"/>
      <c r="F27" s="10"/>
      <c r="G27" s="10"/>
      <c r="H27" s="12"/>
      <c r="I27" s="13">
        <v>-1</v>
      </c>
    </row>
    <row r="28" spans="3:12" x14ac:dyDescent="0.25">
      <c r="C28" s="9"/>
      <c r="D28" s="10"/>
      <c r="E28" s="10"/>
      <c r="F28" s="10"/>
      <c r="G28" s="10"/>
      <c r="H28" s="12">
        <v>-51</v>
      </c>
      <c r="I28" s="13"/>
      <c r="K28" s="4" t="b">
        <f>+SUM(I25:I27)=H28</f>
        <v>1</v>
      </c>
    </row>
    <row r="29" spans="3:12" x14ac:dyDescent="0.25">
      <c r="C29" s="9" t="s">
        <v>747</v>
      </c>
      <c r="D29" s="10"/>
      <c r="E29" s="10"/>
      <c r="F29" s="10"/>
      <c r="G29" s="10"/>
      <c r="H29" s="12"/>
      <c r="I29" s="13">
        <v>197</v>
      </c>
    </row>
    <row r="30" spans="3:12" x14ac:dyDescent="0.25">
      <c r="C30" s="9" t="s">
        <v>748</v>
      </c>
      <c r="D30" s="10"/>
      <c r="E30" s="10"/>
      <c r="F30" s="10"/>
      <c r="G30" s="10"/>
      <c r="H30" s="12"/>
      <c r="I30" s="13">
        <v>-60</v>
      </c>
      <c r="K30" s="173">
        <f>-I30/I29</f>
        <v>0.30456852791878175</v>
      </c>
      <c r="L30" s="172" t="s">
        <v>750</v>
      </c>
    </row>
    <row r="31" spans="3:12" x14ac:dyDescent="0.25">
      <c r="C31" s="15" t="s">
        <v>749</v>
      </c>
      <c r="D31" s="16"/>
      <c r="E31" s="16"/>
      <c r="F31" s="16"/>
      <c r="G31" s="16"/>
      <c r="H31" s="17"/>
      <c r="I31" s="19">
        <v>137</v>
      </c>
      <c r="K31" t="b">
        <f>+I29+I30=I31</f>
        <v>1</v>
      </c>
    </row>
    <row r="34" spans="3:12" x14ac:dyDescent="0.25">
      <c r="C34" s="5"/>
      <c r="D34" s="6"/>
      <c r="E34" s="98" t="s">
        <v>751</v>
      </c>
      <c r="F34" s="6"/>
      <c r="G34" s="6"/>
      <c r="H34" s="6"/>
      <c r="I34" s="6"/>
      <c r="J34" s="20"/>
    </row>
    <row r="35" spans="3:12" x14ac:dyDescent="0.25">
      <c r="C35" s="9"/>
      <c r="D35" s="10"/>
      <c r="E35" s="140" t="s">
        <v>727</v>
      </c>
      <c r="F35" s="10"/>
      <c r="G35" s="10"/>
      <c r="H35" s="10"/>
      <c r="I35" s="10"/>
      <c r="J35" s="21"/>
    </row>
    <row r="36" spans="3:12" x14ac:dyDescent="0.25">
      <c r="C36" s="9"/>
      <c r="D36" s="10"/>
      <c r="E36" s="140" t="s">
        <v>752</v>
      </c>
      <c r="F36" s="10"/>
      <c r="G36" s="10"/>
      <c r="H36" s="10"/>
      <c r="I36" s="10"/>
      <c r="J36" s="21"/>
    </row>
    <row r="37" spans="3:12" x14ac:dyDescent="0.25">
      <c r="C37" s="9"/>
      <c r="D37" s="10"/>
      <c r="E37" s="10"/>
      <c r="F37" s="10"/>
      <c r="G37" s="10"/>
      <c r="H37" s="10"/>
      <c r="I37" s="10"/>
      <c r="J37" s="21"/>
    </row>
    <row r="38" spans="3:12" x14ac:dyDescent="0.25">
      <c r="C38" s="9" t="s">
        <v>254</v>
      </c>
      <c r="D38" s="10"/>
      <c r="E38" s="10"/>
      <c r="F38" s="10"/>
      <c r="G38" s="10"/>
      <c r="H38" s="10"/>
      <c r="I38" s="12"/>
      <c r="J38" s="13">
        <v>42588</v>
      </c>
    </row>
    <row r="39" spans="3:12" x14ac:dyDescent="0.25">
      <c r="C39" s="9"/>
      <c r="D39" s="10"/>
      <c r="E39" s="10"/>
      <c r="F39" s="10"/>
      <c r="G39" s="10"/>
      <c r="H39" s="10"/>
      <c r="I39" s="12"/>
      <c r="J39" s="13"/>
    </row>
    <row r="40" spans="3:12" x14ac:dyDescent="0.25">
      <c r="C40" s="9" t="s">
        <v>124</v>
      </c>
      <c r="D40" s="10"/>
      <c r="E40" s="10"/>
      <c r="F40" s="10"/>
      <c r="G40" s="10"/>
      <c r="H40" s="10"/>
      <c r="I40" s="12"/>
      <c r="J40" s="13">
        <v>30367</v>
      </c>
    </row>
    <row r="41" spans="3:12" x14ac:dyDescent="0.25">
      <c r="C41" s="9" t="s">
        <v>753</v>
      </c>
      <c r="D41" s="10"/>
      <c r="E41" s="10"/>
      <c r="F41" s="10"/>
      <c r="G41" s="10"/>
      <c r="H41" s="10"/>
      <c r="I41" s="12"/>
      <c r="J41" s="13">
        <v>12221</v>
      </c>
      <c r="L41" t="b">
        <f>+J38-J40=J41</f>
        <v>1</v>
      </c>
    </row>
    <row r="42" spans="3:12" x14ac:dyDescent="0.25">
      <c r="C42" s="9" t="s">
        <v>754</v>
      </c>
      <c r="D42" s="10"/>
      <c r="E42" s="10"/>
      <c r="F42" s="10"/>
      <c r="G42" s="10"/>
      <c r="H42" s="10"/>
      <c r="I42" s="12"/>
      <c r="J42" s="13"/>
    </row>
    <row r="43" spans="3:12" x14ac:dyDescent="0.25">
      <c r="C43" s="9" t="s">
        <v>755</v>
      </c>
      <c r="D43" s="10"/>
      <c r="E43" s="10"/>
      <c r="F43" s="10"/>
      <c r="G43" s="10"/>
      <c r="H43" s="10"/>
      <c r="I43" s="12"/>
      <c r="J43" s="13">
        <v>4248</v>
      </c>
    </row>
    <row r="44" spans="3:12" x14ac:dyDescent="0.25">
      <c r="C44" s="9" t="s">
        <v>756</v>
      </c>
      <c r="D44" s="10"/>
      <c r="E44" s="10"/>
      <c r="F44" s="10"/>
      <c r="G44" s="10"/>
      <c r="H44" s="10"/>
      <c r="I44" s="12"/>
      <c r="J44" s="13">
        <v>1905</v>
      </c>
    </row>
    <row r="45" spans="3:12" x14ac:dyDescent="0.25">
      <c r="C45" s="9" t="s">
        <v>757</v>
      </c>
      <c r="D45" s="10"/>
      <c r="E45" s="10"/>
      <c r="F45" s="10"/>
      <c r="G45" s="10"/>
      <c r="H45" s="10"/>
      <c r="I45" s="12"/>
      <c r="J45" s="13">
        <v>2105</v>
      </c>
    </row>
    <row r="46" spans="3:12" x14ac:dyDescent="0.25">
      <c r="C46" s="9" t="s">
        <v>758</v>
      </c>
      <c r="D46" s="10"/>
      <c r="E46" s="10"/>
      <c r="F46" s="10"/>
      <c r="G46" s="10"/>
      <c r="H46" s="10"/>
      <c r="I46" s="12"/>
      <c r="J46" s="13">
        <v>8258</v>
      </c>
      <c r="L46" s="4" t="b">
        <f>SUM(J43:J45)=J46</f>
        <v>1</v>
      </c>
    </row>
    <row r="47" spans="3:12" x14ac:dyDescent="0.25">
      <c r="C47" s="9" t="s">
        <v>759</v>
      </c>
      <c r="D47" s="10"/>
      <c r="E47" s="10"/>
      <c r="F47" s="10"/>
      <c r="G47" s="10"/>
      <c r="H47" s="10"/>
      <c r="I47" s="12"/>
      <c r="J47" s="13">
        <v>3963</v>
      </c>
      <c r="L47" s="4" t="b">
        <f>+J41-J46=J47</f>
        <v>1</v>
      </c>
    </row>
    <row r="48" spans="3:12" x14ac:dyDescent="0.25">
      <c r="C48" s="9" t="s">
        <v>760</v>
      </c>
      <c r="D48" s="10"/>
      <c r="E48" s="10"/>
      <c r="F48" s="10"/>
      <c r="G48" s="10"/>
      <c r="H48" s="10"/>
      <c r="I48" s="12"/>
      <c r="J48" s="13">
        <v>-343</v>
      </c>
    </row>
    <row r="49" spans="3:12" x14ac:dyDescent="0.25">
      <c r="C49" s="9" t="s">
        <v>761</v>
      </c>
      <c r="D49" s="10"/>
      <c r="E49" s="10"/>
      <c r="F49" s="10"/>
      <c r="G49" s="10"/>
      <c r="H49" s="10"/>
      <c r="I49" s="12"/>
      <c r="J49" s="13">
        <v>130</v>
      </c>
    </row>
    <row r="50" spans="3:12" x14ac:dyDescent="0.25">
      <c r="C50" s="9" t="s">
        <v>762</v>
      </c>
      <c r="D50" s="10"/>
      <c r="E50" s="10"/>
      <c r="F50" s="10"/>
      <c r="G50" s="10"/>
      <c r="H50" s="10"/>
      <c r="I50" s="12"/>
      <c r="J50" s="13">
        <v>3750</v>
      </c>
      <c r="L50" s="4" t="b">
        <f>+J47+J48+J49=J50</f>
        <v>1</v>
      </c>
    </row>
    <row r="51" spans="3:12" x14ac:dyDescent="0.25">
      <c r="C51" s="9" t="s">
        <v>763</v>
      </c>
      <c r="D51" s="10"/>
      <c r="E51" s="10"/>
      <c r="F51" s="10"/>
      <c r="G51" s="10"/>
      <c r="H51" s="10"/>
      <c r="I51" s="12"/>
      <c r="J51" s="13">
        <v>-968</v>
      </c>
    </row>
    <row r="52" spans="3:12" x14ac:dyDescent="0.25">
      <c r="C52" s="9" t="s">
        <v>764</v>
      </c>
      <c r="D52" s="10"/>
      <c r="E52" s="10"/>
      <c r="F52" s="10"/>
      <c r="G52" s="10"/>
      <c r="H52" s="10"/>
      <c r="I52" s="10"/>
      <c r="J52" s="13">
        <v>-24</v>
      </c>
    </row>
    <row r="53" spans="3:12" x14ac:dyDescent="0.25">
      <c r="C53" s="9" t="s">
        <v>765</v>
      </c>
      <c r="D53" s="10"/>
      <c r="E53" s="10"/>
      <c r="F53" s="10"/>
      <c r="G53" s="10"/>
      <c r="H53" s="10"/>
      <c r="I53" s="10"/>
      <c r="J53" s="13">
        <v>-58</v>
      </c>
    </row>
    <row r="54" spans="3:12" x14ac:dyDescent="0.25">
      <c r="C54" s="15" t="s">
        <v>654</v>
      </c>
      <c r="D54" s="16"/>
      <c r="E54" s="16"/>
      <c r="F54" s="16"/>
      <c r="G54" s="16"/>
      <c r="H54" s="16"/>
      <c r="I54" s="17"/>
      <c r="J54" s="19">
        <v>2700</v>
      </c>
      <c r="L54" s="4" t="b">
        <f>+SUM(J50:J53)=J54</f>
        <v>1</v>
      </c>
    </row>
    <row r="57" spans="3:12" x14ac:dyDescent="0.25">
      <c r="C57" s="5"/>
      <c r="D57" s="6"/>
      <c r="E57" s="6"/>
      <c r="F57" s="98" t="s">
        <v>766</v>
      </c>
      <c r="G57" s="6"/>
      <c r="H57" s="6"/>
      <c r="I57" s="6"/>
      <c r="J57" s="20"/>
    </row>
    <row r="58" spans="3:12" x14ac:dyDescent="0.25">
      <c r="C58" s="9"/>
      <c r="D58" s="10"/>
      <c r="E58" s="10"/>
      <c r="F58" s="140" t="s">
        <v>727</v>
      </c>
      <c r="G58" s="10"/>
      <c r="H58" s="10"/>
      <c r="I58" s="10"/>
      <c r="J58" s="21"/>
    </row>
    <row r="59" spans="3:12" x14ac:dyDescent="0.25">
      <c r="C59" s="9"/>
      <c r="D59" s="10"/>
      <c r="E59" s="10"/>
      <c r="F59" s="140" t="s">
        <v>752</v>
      </c>
      <c r="G59" s="10"/>
      <c r="H59" s="10"/>
      <c r="I59" s="10"/>
      <c r="J59" s="21"/>
    </row>
    <row r="60" spans="3:12" x14ac:dyDescent="0.25">
      <c r="C60" s="9"/>
      <c r="D60" s="10"/>
      <c r="E60" s="10"/>
      <c r="F60" s="10"/>
      <c r="G60" s="10"/>
      <c r="H60" s="10"/>
      <c r="I60" s="10"/>
      <c r="J60" s="21"/>
    </row>
    <row r="61" spans="3:12" x14ac:dyDescent="0.25">
      <c r="C61" s="9"/>
      <c r="D61" s="10"/>
      <c r="E61" s="10"/>
      <c r="F61" s="10"/>
      <c r="G61" s="10"/>
      <c r="H61" s="10"/>
      <c r="I61" s="10"/>
      <c r="J61" s="21"/>
    </row>
    <row r="62" spans="3:12" x14ac:dyDescent="0.25">
      <c r="C62" s="9" t="s">
        <v>123</v>
      </c>
      <c r="D62" s="10"/>
      <c r="E62" s="10"/>
      <c r="F62" s="10"/>
      <c r="G62" s="10"/>
      <c r="H62" s="10"/>
      <c r="I62" s="10"/>
      <c r="J62" s="13">
        <v>421849</v>
      </c>
    </row>
    <row r="63" spans="3:12" x14ac:dyDescent="0.25">
      <c r="C63" s="9" t="s">
        <v>124</v>
      </c>
      <c r="D63" s="10"/>
      <c r="E63" s="10"/>
      <c r="F63" s="10"/>
      <c r="G63" s="10"/>
      <c r="H63" s="10"/>
      <c r="I63" s="10"/>
      <c r="J63" s="13">
        <v>315287</v>
      </c>
    </row>
    <row r="64" spans="3:12" x14ac:dyDescent="0.25">
      <c r="C64" s="9" t="s">
        <v>753</v>
      </c>
      <c r="D64" s="10"/>
      <c r="E64" s="10"/>
      <c r="F64" s="10"/>
      <c r="G64" s="10"/>
      <c r="H64" s="10"/>
      <c r="I64" s="10"/>
      <c r="J64" s="13">
        <v>106562</v>
      </c>
      <c r="K64" s="4" t="b">
        <f>+J62-J63=J64</f>
        <v>1</v>
      </c>
    </row>
    <row r="65" spans="1:11" x14ac:dyDescent="0.25">
      <c r="C65" s="9" t="s">
        <v>767</v>
      </c>
      <c r="D65" s="10"/>
      <c r="E65" s="10"/>
      <c r="F65" s="10"/>
      <c r="G65" s="10"/>
      <c r="H65" s="10"/>
      <c r="I65" s="10"/>
      <c r="J65" s="13">
        <v>81020</v>
      </c>
    </row>
    <row r="66" spans="1:11" x14ac:dyDescent="0.25">
      <c r="C66" s="9" t="s">
        <v>768</v>
      </c>
      <c r="D66" s="10"/>
      <c r="E66" s="10"/>
      <c r="F66" s="10"/>
      <c r="G66" s="10"/>
      <c r="H66" s="10"/>
      <c r="I66" s="10"/>
      <c r="J66" s="13">
        <v>25542</v>
      </c>
      <c r="K66" s="4" t="b">
        <f>+J64-J65=J66</f>
        <v>1</v>
      </c>
    </row>
    <row r="67" spans="1:11" x14ac:dyDescent="0.25">
      <c r="C67" s="9" t="s">
        <v>769</v>
      </c>
      <c r="D67" s="10"/>
      <c r="E67" s="10"/>
      <c r="F67" s="10"/>
      <c r="G67" s="10"/>
      <c r="H67" s="10"/>
      <c r="I67" s="10"/>
      <c r="J67" s="13">
        <v>2004</v>
      </c>
    </row>
    <row r="68" spans="1:11" x14ac:dyDescent="0.25">
      <c r="C68" s="9" t="s">
        <v>770</v>
      </c>
      <c r="D68" s="10"/>
      <c r="E68" s="10"/>
      <c r="F68" s="10"/>
      <c r="G68" s="10"/>
      <c r="H68" s="10"/>
      <c r="I68" s="10"/>
      <c r="J68" s="13">
        <v>23538</v>
      </c>
      <c r="K68" s="4" t="b">
        <f>+J66-J67=J68</f>
        <v>1</v>
      </c>
    </row>
    <row r="69" spans="1:11" x14ac:dyDescent="0.25">
      <c r="C69" s="9" t="s">
        <v>763</v>
      </c>
      <c r="D69" s="10"/>
      <c r="E69" s="10"/>
      <c r="F69" s="10"/>
      <c r="G69" s="10"/>
      <c r="H69" s="10"/>
      <c r="I69" s="10"/>
      <c r="J69" s="13">
        <v>-7579</v>
      </c>
    </row>
    <row r="70" spans="1:11" x14ac:dyDescent="0.25">
      <c r="C70" s="9" t="s">
        <v>765</v>
      </c>
      <c r="D70" s="10"/>
      <c r="E70" s="10"/>
      <c r="F70" s="10"/>
      <c r="G70" s="10"/>
      <c r="H70" s="10"/>
      <c r="I70" s="10"/>
      <c r="J70" s="13">
        <v>-604</v>
      </c>
    </row>
    <row r="71" spans="1:11" x14ac:dyDescent="0.25">
      <c r="C71" s="9" t="s">
        <v>771</v>
      </c>
      <c r="D71" s="10"/>
      <c r="E71" s="10"/>
      <c r="F71" s="10"/>
      <c r="G71" s="10"/>
      <c r="H71" s="10"/>
      <c r="I71" s="10"/>
      <c r="J71" s="13">
        <v>1034</v>
      </c>
    </row>
    <row r="72" spans="1:11" x14ac:dyDescent="0.25">
      <c r="C72" s="15" t="s">
        <v>129</v>
      </c>
      <c r="D72" s="16"/>
      <c r="E72" s="16"/>
      <c r="F72" s="16"/>
      <c r="G72" s="16"/>
      <c r="H72" s="16"/>
      <c r="I72" s="16"/>
      <c r="J72" s="19">
        <v>16389</v>
      </c>
      <c r="K72" s="4" t="b">
        <f>+SUM(J68:J71)=J72</f>
        <v>1</v>
      </c>
    </row>
    <row r="75" spans="1:11" x14ac:dyDescent="0.25">
      <c r="A75" s="1" t="s">
        <v>772</v>
      </c>
    </row>
    <row r="76" spans="1:11" x14ac:dyDescent="0.25">
      <c r="B76" t="s">
        <v>773</v>
      </c>
    </row>
    <row r="79" spans="1:11" x14ac:dyDescent="0.25">
      <c r="B79" s="5"/>
      <c r="C79" s="6"/>
      <c r="D79" s="98" t="s">
        <v>751</v>
      </c>
      <c r="E79" s="6"/>
      <c r="F79" s="6"/>
      <c r="G79" s="6"/>
      <c r="H79" s="20"/>
    </row>
    <row r="80" spans="1:11" x14ac:dyDescent="0.25">
      <c r="B80" s="9"/>
      <c r="C80" s="10"/>
      <c r="D80" s="140" t="s">
        <v>774</v>
      </c>
      <c r="E80" s="10"/>
      <c r="F80" s="10"/>
      <c r="G80" s="10"/>
      <c r="H80" s="21"/>
    </row>
    <row r="81" spans="2:14" x14ac:dyDescent="0.25">
      <c r="B81" s="9"/>
      <c r="C81" s="10"/>
      <c r="D81" s="10"/>
      <c r="E81" s="10"/>
      <c r="F81" s="10"/>
      <c r="G81" s="10"/>
      <c r="H81" s="21"/>
    </row>
    <row r="82" spans="2:14" x14ac:dyDescent="0.25">
      <c r="B82" s="9" t="s">
        <v>775</v>
      </c>
      <c r="C82" s="10"/>
      <c r="D82" s="10"/>
      <c r="E82" s="10"/>
      <c r="F82" s="10"/>
      <c r="G82" s="10"/>
      <c r="H82" s="21"/>
    </row>
    <row r="83" spans="2:14" x14ac:dyDescent="0.25">
      <c r="B83" s="9" t="s">
        <v>776</v>
      </c>
      <c r="C83" s="10"/>
      <c r="D83" s="10"/>
      <c r="E83" s="10"/>
      <c r="F83" s="10"/>
      <c r="G83" s="10"/>
      <c r="H83" s="13">
        <v>3592</v>
      </c>
    </row>
    <row r="84" spans="2:14" x14ac:dyDescent="0.25">
      <c r="B84" s="9" t="s">
        <v>777</v>
      </c>
      <c r="C84" s="10"/>
      <c r="D84" s="10"/>
      <c r="E84" s="10"/>
      <c r="F84" s="10"/>
      <c r="G84" s="10"/>
      <c r="H84" s="13">
        <v>16792</v>
      </c>
    </row>
    <row r="85" spans="2:14" x14ac:dyDescent="0.25">
      <c r="B85" s="9" t="s">
        <v>778</v>
      </c>
      <c r="C85" s="10"/>
      <c r="D85" s="10"/>
      <c r="E85" s="10"/>
      <c r="F85" s="10"/>
      <c r="G85" s="10"/>
      <c r="H85" s="13">
        <v>9587</v>
      </c>
    </row>
    <row r="86" spans="2:14" x14ac:dyDescent="0.25">
      <c r="B86" s="9" t="s">
        <v>779</v>
      </c>
      <c r="C86" s="10"/>
      <c r="D86" s="10"/>
      <c r="E86" s="10"/>
      <c r="F86" s="10"/>
      <c r="G86" s="10"/>
      <c r="H86" s="13">
        <v>1839</v>
      </c>
    </row>
    <row r="87" spans="2:14" x14ac:dyDescent="0.25">
      <c r="B87" s="15" t="s">
        <v>780</v>
      </c>
      <c r="C87" s="16"/>
      <c r="D87" s="16"/>
      <c r="E87" s="16"/>
      <c r="F87" s="16"/>
      <c r="G87" s="16"/>
      <c r="H87" s="19">
        <v>31810</v>
      </c>
      <c r="I87" s="4" t="b">
        <f>+SUM(H83:H86)=H87</f>
        <v>1</v>
      </c>
    </row>
    <row r="88" spans="2:14" x14ac:dyDescent="0.25">
      <c r="N88" s="171"/>
    </row>
    <row r="90" spans="2:14" x14ac:dyDescent="0.25">
      <c r="B90" s="5"/>
      <c r="C90" s="6"/>
      <c r="D90" s="98" t="s">
        <v>766</v>
      </c>
      <c r="E90" s="6"/>
      <c r="F90" s="6"/>
      <c r="G90" s="6"/>
      <c r="H90" s="20"/>
    </row>
    <row r="91" spans="2:14" x14ac:dyDescent="0.25">
      <c r="B91" s="9"/>
      <c r="C91" s="10"/>
      <c r="D91" s="140" t="s">
        <v>774</v>
      </c>
      <c r="E91" s="10"/>
      <c r="F91" s="10"/>
      <c r="G91" s="10"/>
      <c r="H91" s="21"/>
    </row>
    <row r="92" spans="2:14" x14ac:dyDescent="0.25">
      <c r="B92" s="9"/>
      <c r="C92" s="10"/>
      <c r="D92" s="10"/>
      <c r="E92" s="10"/>
      <c r="F92" s="10"/>
      <c r="G92" s="10"/>
      <c r="H92" s="21"/>
    </row>
    <row r="93" spans="2:14" x14ac:dyDescent="0.25">
      <c r="B93" s="9" t="s">
        <v>775</v>
      </c>
      <c r="C93" s="10"/>
      <c r="D93" s="10"/>
      <c r="E93" s="10"/>
      <c r="F93" s="10"/>
      <c r="G93" s="10"/>
      <c r="H93" s="21"/>
    </row>
    <row r="94" spans="2:14" x14ac:dyDescent="0.25">
      <c r="B94" s="9" t="s">
        <v>781</v>
      </c>
      <c r="C94" s="10"/>
      <c r="D94" s="10"/>
      <c r="E94" s="10"/>
      <c r="F94" s="10"/>
      <c r="G94" s="10"/>
      <c r="H94" s="13">
        <v>7395</v>
      </c>
    </row>
    <row r="95" spans="2:14" x14ac:dyDescent="0.25">
      <c r="B95" s="9" t="s">
        <v>782</v>
      </c>
      <c r="C95" s="10"/>
      <c r="D95" s="10"/>
      <c r="E95" s="10"/>
      <c r="F95" s="10"/>
      <c r="G95" s="10"/>
      <c r="H95" s="13">
        <v>5089</v>
      </c>
    </row>
    <row r="96" spans="2:14" x14ac:dyDescent="0.25">
      <c r="B96" s="9" t="s">
        <v>778</v>
      </c>
      <c r="C96" s="10"/>
      <c r="D96" s="10"/>
      <c r="E96" s="10"/>
      <c r="F96" s="10"/>
      <c r="G96" s="10"/>
      <c r="H96" s="13">
        <v>36318</v>
      </c>
    </row>
    <row r="97" spans="2:14" x14ac:dyDescent="0.25">
      <c r="B97" s="9" t="s">
        <v>783</v>
      </c>
      <c r="C97" s="10"/>
      <c r="D97" s="10"/>
      <c r="E97" s="10"/>
      <c r="F97" s="10"/>
      <c r="G97" s="10"/>
      <c r="H97" s="13">
        <v>3091</v>
      </c>
    </row>
    <row r="98" spans="2:14" x14ac:dyDescent="0.25">
      <c r="B98" s="15" t="s">
        <v>780</v>
      </c>
      <c r="C98" s="16"/>
      <c r="D98" s="16"/>
      <c r="E98" s="16"/>
      <c r="F98" s="16"/>
      <c r="G98" s="16"/>
      <c r="H98" s="19">
        <v>51893</v>
      </c>
      <c r="I98" s="4" t="b">
        <f>+SUM(H94:H97)=H98</f>
        <v>1</v>
      </c>
    </row>
    <row r="102" spans="2:14" x14ac:dyDescent="0.25">
      <c r="B102" s="174" t="s">
        <v>785</v>
      </c>
      <c r="N102" s="4"/>
    </row>
    <row r="103" spans="2:14" x14ac:dyDescent="0.25">
      <c r="N103" s="4"/>
    </row>
    <row r="104" spans="2:14" x14ac:dyDescent="0.25">
      <c r="B104" s="5" t="s">
        <v>24</v>
      </c>
      <c r="C104" s="6"/>
      <c r="D104" s="6"/>
      <c r="E104" s="6">
        <v>16</v>
      </c>
      <c r="F104" s="6">
        <v>48</v>
      </c>
      <c r="G104" s="6"/>
      <c r="H104" s="6"/>
      <c r="I104" s="6"/>
      <c r="J104" s="26">
        <f>+E104*F104</f>
        <v>768</v>
      </c>
      <c r="N104" s="4"/>
    </row>
    <row r="105" spans="2:14" x14ac:dyDescent="0.25">
      <c r="B105" s="9" t="s">
        <v>45</v>
      </c>
      <c r="C105" s="10"/>
      <c r="D105" s="10"/>
      <c r="E105" s="10">
        <v>0.5</v>
      </c>
      <c r="F105" s="10">
        <v>16</v>
      </c>
      <c r="G105" s="10">
        <v>8</v>
      </c>
      <c r="H105" s="10"/>
      <c r="I105" s="10"/>
      <c r="J105" s="13">
        <f>+E105*F105*G105</f>
        <v>64</v>
      </c>
    </row>
    <row r="106" spans="2:14" x14ac:dyDescent="0.25">
      <c r="B106" s="15" t="s">
        <v>784</v>
      </c>
      <c r="C106" s="16"/>
      <c r="D106" s="16"/>
      <c r="E106" s="16"/>
      <c r="F106" s="16"/>
      <c r="G106" s="16"/>
      <c r="H106" s="16"/>
      <c r="I106" s="16"/>
      <c r="J106" s="19">
        <f>SUM(J104:J105)</f>
        <v>832</v>
      </c>
      <c r="N106" s="171"/>
    </row>
    <row r="109" spans="2:14" x14ac:dyDescent="0.25">
      <c r="B109" s="5" t="s">
        <v>24</v>
      </c>
      <c r="C109" s="6"/>
      <c r="D109" s="6"/>
      <c r="E109" s="6">
        <v>14</v>
      </c>
      <c r="F109" s="6">
        <v>38</v>
      </c>
      <c r="G109" s="6" t="s">
        <v>787</v>
      </c>
      <c r="H109" s="6"/>
      <c r="I109" s="6"/>
      <c r="J109" s="26">
        <f>+E109*F109</f>
        <v>532</v>
      </c>
    </row>
    <row r="110" spans="2:14" x14ac:dyDescent="0.25">
      <c r="B110" s="9" t="s">
        <v>786</v>
      </c>
      <c r="C110" s="10"/>
      <c r="D110" s="10"/>
      <c r="E110" s="10">
        <v>14</v>
      </c>
      <c r="F110" s="10">
        <v>2</v>
      </c>
      <c r="G110" s="10" t="s">
        <v>788</v>
      </c>
      <c r="H110" s="10"/>
      <c r="I110" s="10"/>
      <c r="J110" s="13">
        <f>+E110*F110</f>
        <v>28</v>
      </c>
    </row>
    <row r="111" spans="2:14" x14ac:dyDescent="0.25">
      <c r="B111" s="15" t="s">
        <v>784</v>
      </c>
      <c r="C111" s="16"/>
      <c r="D111" s="16"/>
      <c r="E111" s="16"/>
      <c r="F111" s="16"/>
      <c r="G111" s="16"/>
      <c r="H111" s="16"/>
      <c r="I111" s="16"/>
      <c r="J111" s="19">
        <f>SUM(J109:J110)</f>
        <v>560</v>
      </c>
    </row>
    <row r="115" spans="2:6" x14ac:dyDescent="0.25">
      <c r="B115" s="104" t="s">
        <v>789</v>
      </c>
    </row>
    <row r="117" spans="2:6" x14ac:dyDescent="0.25">
      <c r="B117" t="s">
        <v>790</v>
      </c>
      <c r="D117" t="s">
        <v>791</v>
      </c>
    </row>
    <row r="118" spans="2:6" x14ac:dyDescent="0.25">
      <c r="B118">
        <v>1</v>
      </c>
      <c r="D118">
        <v>150000</v>
      </c>
      <c r="F118" s="4">
        <f>+D118*B118</f>
        <v>150000</v>
      </c>
    </row>
    <row r="119" spans="2:6" x14ac:dyDescent="0.25">
      <c r="B119">
        <v>2</v>
      </c>
      <c r="D119">
        <v>75000</v>
      </c>
      <c r="F119" s="4">
        <f t="shared" ref="F119:F125" si="0">+D119*B119</f>
        <v>150000</v>
      </c>
    </row>
    <row r="120" spans="2:6" x14ac:dyDescent="0.25">
      <c r="B120">
        <v>5</v>
      </c>
      <c r="D120">
        <v>30000</v>
      </c>
      <c r="F120" s="4">
        <f t="shared" si="0"/>
        <v>150000</v>
      </c>
    </row>
    <row r="121" spans="2:6" x14ac:dyDescent="0.25">
      <c r="B121">
        <v>10</v>
      </c>
      <c r="D121">
        <v>15000</v>
      </c>
      <c r="F121" s="4">
        <f t="shared" si="0"/>
        <v>150000</v>
      </c>
    </row>
    <row r="122" spans="2:6" x14ac:dyDescent="0.25">
      <c r="B122">
        <v>11</v>
      </c>
      <c r="D122">
        <v>13636</v>
      </c>
      <c r="F122" s="101">
        <f t="shared" si="0"/>
        <v>149996</v>
      </c>
    </row>
    <row r="123" spans="2:6" x14ac:dyDescent="0.25">
      <c r="B123">
        <v>20</v>
      </c>
      <c r="D123">
        <v>7500</v>
      </c>
      <c r="F123" s="4">
        <f t="shared" si="0"/>
        <v>150000</v>
      </c>
    </row>
    <row r="124" spans="2:6" x14ac:dyDescent="0.25">
      <c r="B124">
        <v>21</v>
      </c>
      <c r="D124">
        <v>7143</v>
      </c>
      <c r="F124" s="101">
        <f t="shared" si="0"/>
        <v>150003</v>
      </c>
    </row>
    <row r="125" spans="2:6" x14ac:dyDescent="0.25">
      <c r="B125">
        <v>30</v>
      </c>
      <c r="D125">
        <v>5000</v>
      </c>
      <c r="F125" s="4">
        <f t="shared" si="0"/>
        <v>150000</v>
      </c>
    </row>
    <row r="129" spans="1:14" x14ac:dyDescent="0.25">
      <c r="A129" s="1" t="s">
        <v>816</v>
      </c>
    </row>
    <row r="131" spans="1:14" x14ac:dyDescent="0.25">
      <c r="B131" s="82" t="s">
        <v>792</v>
      </c>
      <c r="C131" s="6"/>
      <c r="D131" s="6"/>
      <c r="E131" s="6"/>
      <c r="F131" s="6"/>
      <c r="G131" s="6"/>
      <c r="H131" s="6"/>
      <c r="I131" s="20"/>
    </row>
    <row r="132" spans="1:14" x14ac:dyDescent="0.25">
      <c r="B132" s="184" t="s">
        <v>793</v>
      </c>
      <c r="C132" s="10"/>
      <c r="D132" s="10"/>
      <c r="E132" s="10"/>
      <c r="F132" s="10"/>
      <c r="G132" s="10"/>
      <c r="H132" s="10"/>
      <c r="I132" s="21"/>
    </row>
    <row r="133" spans="1:14" x14ac:dyDescent="0.25">
      <c r="B133" s="184" t="s">
        <v>794</v>
      </c>
      <c r="C133" s="10"/>
      <c r="D133" s="10"/>
      <c r="E133" s="10"/>
      <c r="F133" s="10"/>
      <c r="G133" s="10"/>
      <c r="H133" s="10"/>
      <c r="I133" s="21"/>
    </row>
    <row r="134" spans="1:14" x14ac:dyDescent="0.25">
      <c r="B134" s="184" t="s">
        <v>795</v>
      </c>
      <c r="C134" s="10"/>
      <c r="D134" s="10"/>
      <c r="E134" s="10"/>
      <c r="F134" s="10"/>
      <c r="G134" s="10"/>
      <c r="H134" s="10"/>
      <c r="I134" s="21"/>
    </row>
    <row r="135" spans="1:14" x14ac:dyDescent="0.25">
      <c r="B135" s="9"/>
      <c r="C135" s="10"/>
      <c r="D135" s="10"/>
      <c r="E135" s="10"/>
      <c r="F135" s="10"/>
      <c r="G135" s="10"/>
      <c r="H135" s="10"/>
      <c r="I135" s="21"/>
    </row>
    <row r="136" spans="1:14" x14ac:dyDescent="0.25">
      <c r="B136" s="9"/>
      <c r="C136" s="10"/>
      <c r="D136" s="10"/>
      <c r="E136" s="10"/>
      <c r="F136" s="10"/>
      <c r="G136" s="10"/>
      <c r="H136" s="10"/>
      <c r="I136" s="21"/>
    </row>
    <row r="137" spans="1:14" x14ac:dyDescent="0.25">
      <c r="B137" s="9" t="s">
        <v>100</v>
      </c>
      <c r="C137" s="10"/>
      <c r="D137" s="10"/>
      <c r="E137" s="10"/>
      <c r="F137" s="10"/>
      <c r="G137" s="10"/>
      <c r="H137" s="10"/>
      <c r="I137" s="21"/>
    </row>
    <row r="138" spans="1:14" x14ac:dyDescent="0.25">
      <c r="B138" s="184" t="s">
        <v>796</v>
      </c>
      <c r="C138" s="10"/>
      <c r="D138" s="10"/>
      <c r="E138" s="10"/>
      <c r="F138" s="10"/>
      <c r="G138" s="10"/>
      <c r="H138" s="12">
        <v>6000</v>
      </c>
      <c r="I138" s="13"/>
    </row>
    <row r="139" spans="1:14" x14ac:dyDescent="0.25">
      <c r="B139" s="9" t="s">
        <v>797</v>
      </c>
      <c r="C139" s="10"/>
      <c r="D139" s="10"/>
      <c r="E139" s="10"/>
      <c r="F139" s="10"/>
      <c r="G139" s="10"/>
      <c r="H139" s="12">
        <v>134000</v>
      </c>
      <c r="I139" s="13"/>
    </row>
    <row r="140" spans="1:14" x14ac:dyDescent="0.25">
      <c r="B140" s="9" t="s">
        <v>798</v>
      </c>
      <c r="C140" s="10"/>
      <c r="D140" s="10"/>
      <c r="E140" s="10"/>
      <c r="F140" s="10"/>
      <c r="G140" s="10"/>
      <c r="H140" s="12">
        <v>140000</v>
      </c>
      <c r="I140" s="13"/>
    </row>
    <row r="141" spans="1:14" x14ac:dyDescent="0.25">
      <c r="B141" s="9" t="s">
        <v>799</v>
      </c>
      <c r="C141" s="10"/>
      <c r="D141" s="10"/>
      <c r="E141" s="10"/>
      <c r="F141" s="10"/>
      <c r="G141" s="10"/>
      <c r="H141" s="12">
        <v>5020</v>
      </c>
      <c r="I141" s="13"/>
      <c r="K141" t="b">
        <f>+H138+H139=H140</f>
        <v>1</v>
      </c>
      <c r="M141" s="185">
        <f>+H141/H184</f>
        <v>7.1714285714285717E-3</v>
      </c>
      <c r="N141" s="90" t="b">
        <f>+M141&lt;1%</f>
        <v>1</v>
      </c>
    </row>
    <row r="142" spans="1:14" x14ac:dyDescent="0.25">
      <c r="B142" s="9" t="s">
        <v>800</v>
      </c>
      <c r="C142" s="10"/>
      <c r="D142" s="10"/>
      <c r="E142" s="10"/>
      <c r="F142" s="10"/>
      <c r="G142" s="10"/>
      <c r="H142" s="12"/>
      <c r="I142" s="13">
        <v>134980</v>
      </c>
      <c r="K142" s="4" t="b">
        <f>+H140-H141=I142</f>
        <v>1</v>
      </c>
    </row>
    <row r="143" spans="1:14" x14ac:dyDescent="0.25">
      <c r="B143" s="9" t="s">
        <v>801</v>
      </c>
      <c r="C143" s="10"/>
      <c r="D143" s="10"/>
      <c r="E143" s="10"/>
      <c r="F143" s="10"/>
      <c r="G143" s="10"/>
      <c r="H143" s="12"/>
      <c r="I143" s="13">
        <v>50000</v>
      </c>
    </row>
    <row r="144" spans="1:14" x14ac:dyDescent="0.25">
      <c r="B144" s="9" t="s">
        <v>802</v>
      </c>
      <c r="C144" s="10"/>
      <c r="D144" s="10"/>
      <c r="E144" s="10"/>
      <c r="F144" s="10"/>
      <c r="G144" s="10"/>
      <c r="H144" s="12"/>
      <c r="I144" s="13"/>
    </row>
    <row r="145" spans="2:11" x14ac:dyDescent="0.25">
      <c r="B145" s="9" t="s">
        <v>803</v>
      </c>
      <c r="C145" s="10"/>
      <c r="D145" s="10"/>
      <c r="E145" s="10"/>
      <c r="F145" s="10"/>
      <c r="G145" s="10"/>
      <c r="H145" s="12">
        <v>10000</v>
      </c>
      <c r="I145" s="13"/>
    </row>
    <row r="146" spans="2:11" x14ac:dyDescent="0.25">
      <c r="B146" s="9" t="s">
        <v>804</v>
      </c>
      <c r="C146" s="10"/>
      <c r="D146" s="10"/>
      <c r="E146" s="10"/>
      <c r="F146" s="10"/>
      <c r="G146" s="10"/>
      <c r="H146" s="12">
        <v>40000</v>
      </c>
      <c r="I146" s="13"/>
    </row>
    <row r="147" spans="2:11" x14ac:dyDescent="0.25">
      <c r="B147" s="9" t="s">
        <v>805</v>
      </c>
      <c r="C147" s="10"/>
      <c r="D147" s="10"/>
      <c r="E147" s="10"/>
      <c r="F147" s="10"/>
      <c r="G147" s="10"/>
      <c r="H147" s="12">
        <v>90000</v>
      </c>
      <c r="I147" s="13"/>
    </row>
    <row r="148" spans="2:11" x14ac:dyDescent="0.25">
      <c r="B148" s="9" t="s">
        <v>806</v>
      </c>
      <c r="C148" s="10"/>
      <c r="D148" s="10"/>
      <c r="E148" s="10"/>
      <c r="F148" s="10"/>
      <c r="G148" s="10"/>
      <c r="H148" s="12">
        <v>70000</v>
      </c>
      <c r="I148" s="13"/>
    </row>
    <row r="149" spans="2:11" x14ac:dyDescent="0.25">
      <c r="B149" s="9" t="s">
        <v>807</v>
      </c>
      <c r="C149" s="10"/>
      <c r="D149" s="10"/>
      <c r="E149" s="10"/>
      <c r="F149" s="10"/>
      <c r="G149" s="10"/>
      <c r="H149" s="12">
        <v>15000</v>
      </c>
      <c r="I149" s="13"/>
    </row>
    <row r="150" spans="2:11" x14ac:dyDescent="0.25">
      <c r="B150" s="9" t="s">
        <v>808</v>
      </c>
      <c r="C150" s="10"/>
      <c r="D150" s="10"/>
      <c r="E150" s="10"/>
      <c r="F150" s="10"/>
      <c r="G150" s="10"/>
      <c r="H150" s="12">
        <v>5000</v>
      </c>
      <c r="I150" s="13"/>
    </row>
    <row r="151" spans="2:11" x14ac:dyDescent="0.25">
      <c r="B151" s="9" t="s">
        <v>809</v>
      </c>
      <c r="C151" s="10"/>
      <c r="D151" s="10"/>
      <c r="E151" s="10"/>
      <c r="F151" s="10"/>
      <c r="G151" s="10"/>
      <c r="H151" s="12"/>
      <c r="I151" s="13">
        <v>230000</v>
      </c>
      <c r="K151" s="4" t="b">
        <f>+SUM(H145:H150)=I151</f>
        <v>1</v>
      </c>
    </row>
    <row r="152" spans="2:11" x14ac:dyDescent="0.25">
      <c r="B152" s="9" t="s">
        <v>810</v>
      </c>
      <c r="C152" s="10"/>
      <c r="D152" s="10"/>
      <c r="E152" s="10"/>
      <c r="F152" s="10"/>
      <c r="G152" s="10"/>
      <c r="H152" s="12"/>
      <c r="I152" s="13">
        <v>414980</v>
      </c>
      <c r="K152" s="4" t="b">
        <f>+I142+I143+I151=I152</f>
        <v>1</v>
      </c>
    </row>
    <row r="153" spans="2:11" x14ac:dyDescent="0.25">
      <c r="B153" s="184" t="s">
        <v>811</v>
      </c>
      <c r="C153" s="10"/>
      <c r="D153" s="10"/>
      <c r="E153" s="10"/>
      <c r="F153" s="10"/>
      <c r="G153" s="10"/>
      <c r="H153" s="12"/>
      <c r="I153" s="13">
        <v>120</v>
      </c>
    </row>
    <row r="154" spans="2:11" x14ac:dyDescent="0.25">
      <c r="B154" s="9" t="s">
        <v>812</v>
      </c>
      <c r="C154" s="10"/>
      <c r="D154" s="10"/>
      <c r="E154" s="10"/>
      <c r="F154" s="10"/>
      <c r="G154" s="10"/>
      <c r="H154" s="12"/>
      <c r="I154" s="13">
        <v>415100</v>
      </c>
      <c r="K154" s="4" t="b">
        <f>+I152+I153=I154</f>
        <v>1</v>
      </c>
    </row>
    <row r="155" spans="2:11" x14ac:dyDescent="0.25">
      <c r="B155" s="9" t="s">
        <v>813</v>
      </c>
      <c r="C155" s="10"/>
      <c r="D155" s="10"/>
      <c r="E155" s="10"/>
      <c r="F155" s="10"/>
      <c r="G155" s="10"/>
      <c r="H155" s="12"/>
      <c r="I155" s="14">
        <v>100</v>
      </c>
    </row>
    <row r="156" spans="2:11" x14ac:dyDescent="0.25">
      <c r="B156" s="15" t="s">
        <v>814</v>
      </c>
      <c r="C156" s="16"/>
      <c r="D156" s="16"/>
      <c r="E156" s="16"/>
      <c r="F156" s="16"/>
      <c r="G156" s="16"/>
      <c r="H156" s="17"/>
      <c r="I156" s="19">
        <v>415000</v>
      </c>
      <c r="K156" s="4" t="b">
        <f>+I154-I155=I156</f>
        <v>1</v>
      </c>
    </row>
    <row r="157" spans="2:11" x14ac:dyDescent="0.25">
      <c r="H157" s="4"/>
      <c r="I157" s="4"/>
    </row>
    <row r="158" spans="2:11" x14ac:dyDescent="0.25">
      <c r="H158" s="4"/>
      <c r="I158" s="4"/>
    </row>
    <row r="159" spans="2:11" x14ac:dyDescent="0.25">
      <c r="B159" t="s">
        <v>815</v>
      </c>
    </row>
    <row r="162" spans="2:9" x14ac:dyDescent="0.25">
      <c r="B162" s="82" t="s">
        <v>792</v>
      </c>
      <c r="C162" s="6"/>
      <c r="D162" s="6"/>
      <c r="E162" s="6"/>
      <c r="F162" s="6"/>
      <c r="G162" s="6"/>
      <c r="H162" s="20"/>
    </row>
    <row r="163" spans="2:9" x14ac:dyDescent="0.25">
      <c r="B163" s="184" t="s">
        <v>817</v>
      </c>
      <c r="C163" s="10"/>
      <c r="D163" s="10"/>
      <c r="E163" s="10"/>
      <c r="F163" s="10"/>
      <c r="G163" s="10"/>
      <c r="H163" s="21"/>
    </row>
    <row r="164" spans="2:9" x14ac:dyDescent="0.25">
      <c r="B164" s="184" t="s">
        <v>794</v>
      </c>
      <c r="C164" s="10"/>
      <c r="D164" s="10"/>
      <c r="E164" s="10"/>
      <c r="F164" s="10"/>
      <c r="G164" s="10"/>
      <c r="H164" s="21"/>
    </row>
    <row r="165" spans="2:9" x14ac:dyDescent="0.25">
      <c r="B165" s="184" t="s">
        <v>795</v>
      </c>
      <c r="C165" s="10"/>
      <c r="D165" s="10"/>
      <c r="E165" s="10"/>
      <c r="F165" s="10"/>
      <c r="G165" s="10"/>
      <c r="H165" s="21"/>
    </row>
    <row r="166" spans="2:9" x14ac:dyDescent="0.25">
      <c r="B166" s="9"/>
      <c r="C166" s="10"/>
      <c r="D166" s="10"/>
      <c r="E166" s="10"/>
      <c r="F166" s="10"/>
      <c r="G166" s="10"/>
      <c r="H166" s="21"/>
    </row>
    <row r="167" spans="2:9" x14ac:dyDescent="0.25">
      <c r="B167" s="9"/>
      <c r="C167" s="10"/>
      <c r="D167" s="10"/>
      <c r="E167" s="10"/>
      <c r="F167" s="10"/>
      <c r="G167" s="10"/>
      <c r="H167" s="21"/>
    </row>
    <row r="168" spans="2:9" x14ac:dyDescent="0.25">
      <c r="B168" s="9"/>
      <c r="C168" s="10"/>
      <c r="D168" s="10"/>
      <c r="E168" s="10"/>
      <c r="F168" s="10"/>
      <c r="G168" s="10"/>
      <c r="H168" s="21"/>
    </row>
    <row r="169" spans="2:9" x14ac:dyDescent="0.25">
      <c r="B169" s="184" t="s">
        <v>117</v>
      </c>
      <c r="C169" s="10"/>
      <c r="D169" s="10"/>
      <c r="E169" s="10"/>
      <c r="F169" s="10"/>
      <c r="G169" s="10"/>
      <c r="H169" s="13">
        <v>200</v>
      </c>
    </row>
    <row r="170" spans="2:9" x14ac:dyDescent="0.25">
      <c r="B170" s="9" t="s">
        <v>818</v>
      </c>
      <c r="C170" s="10"/>
      <c r="D170" s="10"/>
      <c r="E170" s="10"/>
      <c r="F170" s="10"/>
      <c r="G170" s="10"/>
      <c r="H170" s="13">
        <v>415000</v>
      </c>
      <c r="I170" t="b">
        <f>+H170=I156</f>
        <v>1</v>
      </c>
    </row>
    <row r="171" spans="2:9" x14ac:dyDescent="0.25">
      <c r="B171" s="9" t="s">
        <v>119</v>
      </c>
      <c r="C171" s="10"/>
      <c r="D171" s="10"/>
      <c r="E171" s="10"/>
      <c r="F171" s="10"/>
      <c r="G171" s="10"/>
      <c r="H171" s="13">
        <v>415200</v>
      </c>
      <c r="I171" t="b">
        <f>+H169+H170=H171</f>
        <v>1</v>
      </c>
    </row>
    <row r="172" spans="2:9" x14ac:dyDescent="0.25">
      <c r="B172" s="9" t="s">
        <v>517</v>
      </c>
      <c r="C172" s="10"/>
      <c r="D172" s="10"/>
      <c r="E172" s="10"/>
      <c r="F172" s="10"/>
      <c r="G172" s="10"/>
      <c r="H172" s="14">
        <v>190</v>
      </c>
    </row>
    <row r="173" spans="2:9" x14ac:dyDescent="0.25">
      <c r="B173" s="15" t="s">
        <v>819</v>
      </c>
      <c r="C173" s="16"/>
      <c r="D173" s="16"/>
      <c r="E173" s="16"/>
      <c r="F173" s="16"/>
      <c r="G173" s="16"/>
      <c r="H173" s="19">
        <v>415010</v>
      </c>
      <c r="I173" t="b">
        <f>+H171-H172=H173</f>
        <v>1</v>
      </c>
    </row>
    <row r="175" spans="2:9" x14ac:dyDescent="0.25">
      <c r="B175" t="s">
        <v>820</v>
      </c>
    </row>
    <row r="176" spans="2:9" x14ac:dyDescent="0.25">
      <c r="B176" t="s">
        <v>821</v>
      </c>
      <c r="C176" t="s">
        <v>822</v>
      </c>
    </row>
    <row r="178" spans="2:11" x14ac:dyDescent="0.25">
      <c r="B178" s="82" t="s">
        <v>792</v>
      </c>
      <c r="C178" s="6"/>
      <c r="D178" s="6"/>
      <c r="E178" s="6"/>
      <c r="F178" s="6"/>
      <c r="G178" s="6"/>
      <c r="H178" s="20"/>
    </row>
    <row r="179" spans="2:11" x14ac:dyDescent="0.25">
      <c r="B179" s="184" t="s">
        <v>823</v>
      </c>
      <c r="C179" s="10"/>
      <c r="D179" s="10"/>
      <c r="E179" s="10"/>
      <c r="F179" s="10"/>
      <c r="G179" s="10"/>
      <c r="H179" s="21"/>
    </row>
    <row r="180" spans="2:11" x14ac:dyDescent="0.25">
      <c r="B180" s="184" t="s">
        <v>794</v>
      </c>
      <c r="C180" s="10"/>
      <c r="D180" s="10"/>
      <c r="E180" s="10"/>
      <c r="F180" s="10"/>
      <c r="G180" s="10"/>
      <c r="H180" s="21"/>
    </row>
    <row r="181" spans="2:11" x14ac:dyDescent="0.25">
      <c r="B181" s="184" t="s">
        <v>795</v>
      </c>
      <c r="C181" s="10"/>
      <c r="D181" s="10"/>
      <c r="E181" s="10"/>
      <c r="F181" s="10"/>
      <c r="G181" s="10"/>
      <c r="H181" s="21"/>
    </row>
    <row r="182" spans="2:11" x14ac:dyDescent="0.25">
      <c r="B182" s="9"/>
      <c r="C182" s="10"/>
      <c r="D182" s="10"/>
      <c r="E182" s="10"/>
      <c r="F182" s="10"/>
      <c r="G182" s="10"/>
      <c r="H182" s="21"/>
    </row>
    <row r="183" spans="2:11" x14ac:dyDescent="0.25">
      <c r="B183" s="9"/>
      <c r="C183" s="10"/>
      <c r="D183" s="10"/>
      <c r="E183" s="10"/>
      <c r="F183" s="10"/>
      <c r="G183" s="10"/>
      <c r="H183" s="21"/>
    </row>
    <row r="184" spans="2:11" x14ac:dyDescent="0.25">
      <c r="B184" s="9" t="s">
        <v>254</v>
      </c>
      <c r="C184" s="10"/>
      <c r="D184" s="10"/>
      <c r="E184" s="10"/>
      <c r="F184" s="10"/>
      <c r="G184" s="10"/>
      <c r="H184" s="13">
        <v>700000</v>
      </c>
    </row>
    <row r="185" spans="2:11" x14ac:dyDescent="0.25">
      <c r="B185" s="9" t="s">
        <v>824</v>
      </c>
      <c r="C185" s="10"/>
      <c r="D185" s="10"/>
      <c r="E185" s="10"/>
      <c r="F185" s="10"/>
      <c r="G185" s="10"/>
      <c r="H185" s="13">
        <v>415010</v>
      </c>
      <c r="I185" t="b">
        <f>+H185=H173</f>
        <v>1</v>
      </c>
    </row>
    <row r="186" spans="2:11" x14ac:dyDescent="0.25">
      <c r="B186" s="9" t="s">
        <v>825</v>
      </c>
      <c r="C186" s="10"/>
      <c r="D186" s="10"/>
      <c r="E186" s="10"/>
      <c r="F186" s="10"/>
      <c r="G186" s="10"/>
      <c r="H186" s="13">
        <v>284990</v>
      </c>
      <c r="I186" s="4" t="b">
        <f>+H184-H185=H186</f>
        <v>1</v>
      </c>
    </row>
    <row r="187" spans="2:11" x14ac:dyDescent="0.25">
      <c r="B187" s="9" t="s">
        <v>826</v>
      </c>
      <c r="C187" s="10"/>
      <c r="D187" s="10"/>
      <c r="E187" s="10"/>
      <c r="F187" s="10"/>
      <c r="G187" s="10"/>
      <c r="H187" s="13">
        <v>174490</v>
      </c>
    </row>
    <row r="188" spans="2:11" x14ac:dyDescent="0.25">
      <c r="B188" s="9" t="s">
        <v>827</v>
      </c>
      <c r="C188" s="10"/>
      <c r="D188" s="10"/>
      <c r="E188" s="10"/>
      <c r="F188" s="10"/>
      <c r="G188" s="10"/>
      <c r="H188" s="13">
        <v>110500</v>
      </c>
      <c r="I188" t="b">
        <f>+H186-H187=H188</f>
        <v>1</v>
      </c>
    </row>
    <row r="189" spans="2:11" x14ac:dyDescent="0.25">
      <c r="B189" s="9" t="s">
        <v>398</v>
      </c>
      <c r="C189" s="10"/>
      <c r="D189" s="10"/>
      <c r="E189" s="10"/>
      <c r="F189" s="10"/>
      <c r="G189" s="10"/>
      <c r="H189" s="13">
        <v>30000</v>
      </c>
      <c r="J189" s="173">
        <f>+H189/H188</f>
        <v>0.27149321266968324</v>
      </c>
      <c r="K189" s="172" t="s">
        <v>750</v>
      </c>
    </row>
    <row r="190" spans="2:11" x14ac:dyDescent="0.25">
      <c r="B190" s="15" t="s">
        <v>828</v>
      </c>
      <c r="C190" s="16"/>
      <c r="D190" s="16"/>
      <c r="E190" s="16"/>
      <c r="F190" s="16"/>
      <c r="G190" s="16"/>
      <c r="H190" s="19">
        <v>80500</v>
      </c>
      <c r="I190" t="b">
        <f>+H188-H189=H190</f>
        <v>1</v>
      </c>
    </row>
    <row r="192" spans="2:11" x14ac:dyDescent="0.25">
      <c r="B192" t="s">
        <v>829</v>
      </c>
    </row>
  </sheetData>
  <conditionalFormatting sqref="A1:XFD3 J12:XFD22 A12:H21 A22:G22 I22 A6:XFD11 A4:A5 G4:XFD5 C4:E5 A23:XFD33 A34:B54 C38:C54 I38:J51 C37:H37 C34:C36 E34:H36 L52:L54 J34:XFD37 L38:L50 M38:XFD54 I54:J54 J52:J53 F70:I72 A55:XFD56 G62:I69 A62:D72 J62:XFD72 G57:XFD61 A60:C61 F59 A57:B59 D57:F58 A73:XFD78 A81:XFD89 A79:A80 C79:XFD80 A90:A91 C90:XFD91 A107:XFD108 A104:C106 E104:F106 H104:XFD106 A103 C103:XFD103 A92:XFD102 A109:C111 E109:XFD111 A112:XFD137 A159:XFD168 A138:C158 F138:XFD140 F141:J143 L141:XFD143 K141:K142 F144:XFD149 F150:J150 L150:XFD150 F151:XFD158 A174:XFD183 A169:C173 E169:XFD173 A191:XFD1048576 A184:C190 E184:E190 G184:XFD190">
    <cfRule type="cellIs" dxfId="1" priority="1" operator="equal">
      <formula>FALSE</formula>
    </cfRule>
    <cfRule type="cellIs" dxfId="0" priority="2" operator="equal">
      <formula>TRUE</formula>
    </cfRule>
  </conditionalFormatting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Exercises</vt:lpstr>
      <vt:lpstr>Problems &amp; Cases</vt:lpstr>
      <vt:lpstr>2-43</vt:lpstr>
      <vt:lpstr>TPP Checks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2012-07-01T01:13:37Z</dcterms:modified>
</cp:coreProperties>
</file>