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40" yWindow="120" windowWidth="19995" windowHeight="7425" firstSheet="9" activeTab="13"/>
  </bookViews>
  <sheets>
    <sheet name="Problem 1 IS" sheetId="1" r:id="rId1"/>
    <sheet name="Problem 1 BS" sheetId="2" r:id="rId2"/>
    <sheet name="Problem 1 SCF" sheetId="3" r:id="rId3"/>
    <sheet name="Problem 2 Common-size IS" sheetId="4" r:id="rId4"/>
    <sheet name="Problem 2 Common-size BS" sheetId="5" r:id="rId5"/>
    <sheet name="Problem 2 Pro-forma IS" sheetId="6" r:id="rId6"/>
    <sheet name="Problem 3 IS" sheetId="7" r:id="rId7"/>
    <sheet name="Problem 3 BS" sheetId="8" r:id="rId8"/>
    <sheet name="Problem 3 SCF" sheetId="9" r:id="rId9"/>
    <sheet name="Problem 3 Common-size IS" sheetId="10" r:id="rId10"/>
    <sheet name="Problem 3 Common-size BS" sheetId="11" r:id="rId11"/>
    <sheet name="Problem 4 IS" sheetId="13" r:id="rId12"/>
    <sheet name="Problem 4 BS" sheetId="14" r:id="rId13"/>
    <sheet name="Problem 4 SCF" sheetId="12" r:id="rId14"/>
  </sheets>
  <calcPr calcId="144525"/>
</workbook>
</file>

<file path=xl/calcChain.xml><?xml version="1.0" encoding="utf-8"?>
<calcChain xmlns="http://schemas.openxmlformats.org/spreadsheetml/2006/main">
  <c r="B19" i="14" l="1"/>
  <c r="B21" i="14"/>
  <c r="B20" i="14"/>
  <c r="B15" i="14"/>
  <c r="B14" i="14"/>
  <c r="B7" i="14"/>
  <c r="B6" i="14"/>
  <c r="B7" i="12" s="1"/>
  <c r="B5" i="13"/>
  <c r="B23" i="12"/>
  <c r="B12" i="12"/>
  <c r="B8" i="12"/>
  <c r="C11" i="14"/>
  <c r="B9" i="14"/>
  <c r="C8" i="14"/>
  <c r="C12" i="14" s="1"/>
  <c r="B11" i="13"/>
  <c r="B9" i="13"/>
  <c r="B10" i="14" s="1"/>
  <c r="C7" i="13"/>
  <c r="C10" i="13" s="1"/>
  <c r="C12" i="13" s="1"/>
  <c r="C13" i="12"/>
  <c r="B6" i="12" l="1"/>
  <c r="B11" i="14"/>
  <c r="C21" i="14"/>
  <c r="C19" i="14"/>
  <c r="C17" i="14"/>
  <c r="B17" i="14" s="1"/>
  <c r="B16" i="12" s="1"/>
  <c r="C15" i="14"/>
  <c r="B15" i="12" s="1"/>
  <c r="C20" i="14"/>
  <c r="B18" i="12" s="1"/>
  <c r="C14" i="14"/>
  <c r="C13" i="13"/>
  <c r="C14" i="13" s="1"/>
  <c r="C19" i="13" s="1"/>
  <c r="B8" i="13"/>
  <c r="B6" i="13"/>
  <c r="B7" i="13" s="1"/>
  <c r="B10" i="13" l="1"/>
  <c r="B12" i="13" s="1"/>
  <c r="B13" i="13" s="1"/>
  <c r="B14" i="13" s="1"/>
  <c r="C16" i="14"/>
  <c r="C18" i="14" s="1"/>
  <c r="C22" i="14"/>
  <c r="B22" i="14" l="1"/>
  <c r="B17" i="12"/>
  <c r="B16" i="14"/>
  <c r="B18" i="14" s="1"/>
  <c r="B9" i="12"/>
  <c r="C23" i="14"/>
  <c r="B19" i="13"/>
  <c r="B20" i="13" s="1"/>
  <c r="B21" i="13" s="1"/>
  <c r="B19" i="12"/>
  <c r="B5" i="12"/>
  <c r="C10" i="12" s="1"/>
  <c r="C20" i="12" l="1"/>
  <c r="B23" i="14"/>
  <c r="C21" i="12"/>
  <c r="B5" i="14" s="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C5" i="11"/>
  <c r="B5" i="11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5" i="10"/>
  <c r="B5" i="10"/>
  <c r="C20" i="10"/>
  <c r="B20" i="10"/>
  <c r="C19" i="10"/>
  <c r="C21" i="10" s="1"/>
  <c r="B19" i="10"/>
  <c r="B17" i="10"/>
  <c r="C17" i="10"/>
  <c r="B21" i="8"/>
  <c r="E10" i="8"/>
  <c r="B23" i="9"/>
  <c r="B5" i="9"/>
  <c r="E20" i="8"/>
  <c r="E19" i="8"/>
  <c r="E17" i="8"/>
  <c r="B16" i="8"/>
  <c r="B18" i="8" s="1"/>
  <c r="E15" i="8"/>
  <c r="E14" i="8"/>
  <c r="C11" i="8"/>
  <c r="F10" i="8"/>
  <c r="F9" i="8"/>
  <c r="E9" i="8"/>
  <c r="C8" i="8"/>
  <c r="F7" i="8"/>
  <c r="E7" i="8"/>
  <c r="F6" i="8"/>
  <c r="E6" i="8"/>
  <c r="F5" i="8"/>
  <c r="E18" i="7"/>
  <c r="F18" i="7"/>
  <c r="C19" i="7"/>
  <c r="B19" i="7"/>
  <c r="E14" i="7"/>
  <c r="B13" i="7"/>
  <c r="B17" i="7" s="1"/>
  <c r="E12" i="7"/>
  <c r="B11" i="7"/>
  <c r="F11" i="7"/>
  <c r="E10" i="7"/>
  <c r="F9" i="7"/>
  <c r="F8" i="7"/>
  <c r="E8" i="7"/>
  <c r="F6" i="7"/>
  <c r="E6" i="7"/>
  <c r="C7" i="7"/>
  <c r="C10" i="7" s="1"/>
  <c r="C12" i="7" s="1"/>
  <c r="C13" i="7" s="1"/>
  <c r="C17" i="7" s="1"/>
  <c r="B7" i="7"/>
  <c r="B9" i="7" s="1"/>
  <c r="B6" i="9" s="1"/>
  <c r="E5" i="7"/>
  <c r="B8" i="14" l="1"/>
  <c r="B12" i="14" s="1"/>
  <c r="B24" i="12"/>
  <c r="C25" i="12" s="1"/>
  <c r="B21" i="10"/>
  <c r="B7" i="9"/>
  <c r="B11" i="8"/>
  <c r="B8" i="9"/>
  <c r="B12" i="9"/>
  <c r="C13" i="9" s="1"/>
  <c r="C12" i="8"/>
  <c r="F5" i="7"/>
  <c r="F14" i="7"/>
  <c r="C20" i="7"/>
  <c r="C21" i="7" s="1"/>
  <c r="F21" i="8" l="1"/>
  <c r="F15" i="8"/>
  <c r="B15" i="9" s="1"/>
  <c r="F14" i="8"/>
  <c r="B9" i="9" s="1"/>
  <c r="C10" i="9" s="1"/>
  <c r="F20" i="8"/>
  <c r="B18" i="9" s="1"/>
  <c r="F17" i="8"/>
  <c r="B16" i="9" s="1"/>
  <c r="E21" i="8" l="1"/>
  <c r="B22" i="8"/>
  <c r="B23" i="8" s="1"/>
  <c r="C16" i="8"/>
  <c r="C18" i="8" s="1"/>
  <c r="C22" i="8"/>
  <c r="F19" i="8"/>
  <c r="B17" i="9" s="1"/>
  <c r="C23" i="8" l="1"/>
  <c r="B20" i="7"/>
  <c r="B21" i="7" s="1"/>
  <c r="B19" i="9"/>
  <c r="C20" i="9" s="1"/>
  <c r="C21" i="9" s="1"/>
  <c r="B8" i="8" s="1"/>
  <c r="B12" i="8" s="1"/>
  <c r="B24" i="9" l="1"/>
  <c r="C25" i="9" s="1"/>
  <c r="B13" i="6" l="1"/>
  <c r="B11" i="6"/>
  <c r="B10" i="6"/>
  <c r="B9" i="6"/>
  <c r="B8" i="6"/>
  <c r="B6" i="6"/>
  <c r="B7" i="6" s="1"/>
  <c r="C26" i="5"/>
  <c r="C25" i="5"/>
  <c r="C23" i="5"/>
  <c r="C22" i="5"/>
  <c r="C21" i="5"/>
  <c r="C20" i="5"/>
  <c r="C19" i="5"/>
  <c r="C18" i="5"/>
  <c r="C17" i="5"/>
  <c r="C15" i="5"/>
  <c r="C14" i="5"/>
  <c r="C13" i="5"/>
  <c r="C12" i="5"/>
  <c r="C11" i="5"/>
  <c r="C10" i="5"/>
  <c r="C9" i="5"/>
  <c r="C8" i="5"/>
  <c r="C7" i="5"/>
  <c r="C6" i="5"/>
  <c r="C5" i="5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B12" i="6" l="1"/>
  <c r="B14" i="6" s="1"/>
  <c r="B15" i="6" s="1"/>
  <c r="B16" i="6" s="1"/>
  <c r="B21" i="6" s="1"/>
  <c r="B23" i="6" s="1"/>
  <c r="B21" i="4"/>
  <c r="B23" i="4" s="1"/>
  <c r="C21" i="4"/>
  <c r="C23" i="4" s="1"/>
  <c r="C24" i="2"/>
  <c r="C24" i="5" s="1"/>
  <c r="B24" i="2"/>
  <c r="B12" i="2" l="1"/>
  <c r="B30" i="3" l="1"/>
  <c r="B23" i="3"/>
  <c r="B22" i="3"/>
  <c r="B21" i="3"/>
  <c r="B20" i="3"/>
  <c r="B17" i="3"/>
  <c r="B16" i="3"/>
  <c r="B13" i="3"/>
  <c r="B12" i="3"/>
  <c r="B11" i="3"/>
  <c r="B10" i="3"/>
  <c r="B9" i="3"/>
  <c r="B8" i="3"/>
  <c r="B7" i="3"/>
  <c r="B6" i="3"/>
  <c r="C27" i="2"/>
  <c r="C27" i="5" s="1"/>
  <c r="C21" i="2"/>
  <c r="C23" i="2" s="1"/>
  <c r="B21" i="2"/>
  <c r="B23" i="2" s="1"/>
  <c r="C13" i="2"/>
  <c r="B13" i="2"/>
  <c r="C10" i="2"/>
  <c r="C7" i="1"/>
  <c r="B7" i="1"/>
  <c r="C12" i="1" l="1"/>
  <c r="C14" i="1" s="1"/>
  <c r="C15" i="1" s="1"/>
  <c r="C16" i="1" s="1"/>
  <c r="C21" i="1" s="1"/>
  <c r="C23" i="1" s="1"/>
  <c r="B12" i="1"/>
  <c r="B14" i="1" s="1"/>
  <c r="B15" i="1" s="1"/>
  <c r="B16" i="1" s="1"/>
  <c r="B26" i="2" s="1"/>
  <c r="C28" i="2"/>
  <c r="C28" i="5" s="1"/>
  <c r="C15" i="2"/>
  <c r="C18" i="3"/>
  <c r="B24" i="3" l="1"/>
  <c r="B5" i="3"/>
  <c r="C14" i="3" s="1"/>
  <c r="B21" i="1"/>
  <c r="B23" i="1" s="1"/>
  <c r="B27" i="2" l="1"/>
  <c r="C25" i="3"/>
  <c r="C26" i="3" s="1"/>
  <c r="B28" i="2" l="1"/>
  <c r="B28" i="5" s="1"/>
  <c r="B27" i="5"/>
  <c r="B29" i="3"/>
  <c r="C31" i="3" s="1"/>
  <c r="B10" i="2"/>
  <c r="B15" i="2" s="1"/>
  <c r="B22" i="5" l="1"/>
  <c r="B20" i="5"/>
  <c r="B18" i="5"/>
  <c r="B15" i="5"/>
  <c r="B11" i="5"/>
  <c r="B9" i="5"/>
  <c r="B7" i="5"/>
  <c r="B5" i="5"/>
  <c r="B25" i="5"/>
  <c r="B23" i="5"/>
  <c r="B21" i="5"/>
  <c r="B19" i="5"/>
  <c r="B17" i="5"/>
  <c r="B14" i="5"/>
  <c r="B10" i="5"/>
  <c r="B8" i="5"/>
  <c r="B6" i="5"/>
  <c r="B24" i="5"/>
  <c r="B12" i="5"/>
  <c r="B13" i="5"/>
  <c r="B26" i="5"/>
</calcChain>
</file>

<file path=xl/sharedStrings.xml><?xml version="1.0" encoding="utf-8"?>
<sst xmlns="http://schemas.openxmlformats.org/spreadsheetml/2006/main" count="355" uniqueCount="93">
  <si>
    <t>Income Statement</t>
  </si>
  <si>
    <t>Sales</t>
  </si>
  <si>
    <t>Cost of Goods Sold</t>
  </si>
  <si>
    <t>Gross Profit</t>
  </si>
  <si>
    <t>Selling and G&amp;A Expenses</t>
  </si>
  <si>
    <t>Fixed Expenses</t>
  </si>
  <si>
    <t>Depreciation</t>
  </si>
  <si>
    <t>Lease Expense</t>
  </si>
  <si>
    <t>EBIT</t>
  </si>
  <si>
    <t>Interest Expense</t>
  </si>
  <si>
    <t>Earnings Before Taxes</t>
  </si>
  <si>
    <t>Taxes</t>
  </si>
  <si>
    <t>Net Income</t>
  </si>
  <si>
    <t>Notes:</t>
  </si>
  <si>
    <t>Tax Rate</t>
  </si>
  <si>
    <t>Shares Outstanding</t>
  </si>
  <si>
    <t>Earnings per Share</t>
  </si>
  <si>
    <t>Dividends per Share</t>
  </si>
  <si>
    <t>Addition to RE per Share</t>
  </si>
  <si>
    <t>Balance Sheet</t>
  </si>
  <si>
    <t>Assets</t>
  </si>
  <si>
    <t>Cash</t>
  </si>
  <si>
    <t>Marketable Securities</t>
  </si>
  <si>
    <t>Accounts Receivable</t>
  </si>
  <si>
    <t>Inventory</t>
  </si>
  <si>
    <t>Prepaid Expenses</t>
  </si>
  <si>
    <t>Total Current Assets</t>
  </si>
  <si>
    <t>Plant &amp; Equipment</t>
  </si>
  <si>
    <t>Accumulated Depreciation</t>
  </si>
  <si>
    <t>Net Fixed Assets</t>
  </si>
  <si>
    <t>Long-term Investments</t>
  </si>
  <si>
    <t>Total Assets</t>
  </si>
  <si>
    <t>Liabilities and Owners' Equity</t>
  </si>
  <si>
    <t>Accounts Payable</t>
  </si>
  <si>
    <t>Notes Payable</t>
  </si>
  <si>
    <t>Accrued Expenses</t>
  </si>
  <si>
    <t>Other Current Liabilities</t>
  </si>
  <si>
    <t>Total Current Liabilities</t>
  </si>
  <si>
    <t>Long-term Debt</t>
  </si>
  <si>
    <t>Total Liabilities</t>
  </si>
  <si>
    <t>Common Stock</t>
  </si>
  <si>
    <t>Additional Paid-in-Capital</t>
  </si>
  <si>
    <t>Retained Earnings</t>
  </si>
  <si>
    <t>Total Shareholder's Equity</t>
  </si>
  <si>
    <t>Total Liabilities and Owners' Equity</t>
  </si>
  <si>
    <t>Statement of Cash Flows</t>
  </si>
  <si>
    <t>Cash Flows from Operations</t>
  </si>
  <si>
    <t>Net income</t>
  </si>
  <si>
    <t>Depreciation Expense</t>
  </si>
  <si>
    <t>Change in Marketable Securities</t>
  </si>
  <si>
    <t>Change in Accounts Receivables</t>
  </si>
  <si>
    <t>Change in Investories</t>
  </si>
  <si>
    <t>Change in Prepaid Expenses</t>
  </si>
  <si>
    <t>Change in Accounts Payable</t>
  </si>
  <si>
    <t>Change in Accrued Expenses</t>
  </si>
  <si>
    <t>Change in Other Current Liabilities</t>
  </si>
  <si>
    <t>Total Cash Flows from Operations</t>
  </si>
  <si>
    <t>Cash Flows from Investing</t>
  </si>
  <si>
    <t>Change in Plant &amp; Equipment</t>
  </si>
  <si>
    <t>Change in Long-term Investments</t>
  </si>
  <si>
    <t>Total cash Flows from Investing</t>
  </si>
  <si>
    <t>Cash Flows from Financing</t>
  </si>
  <si>
    <t>Change in Short-term Notes Payables</t>
  </si>
  <si>
    <t>Change in Long-term Debt</t>
  </si>
  <si>
    <t>Change in Common Stock</t>
  </si>
  <si>
    <t>Change in Paid-in-Capital</t>
  </si>
  <si>
    <t>Cash Dividends Paid to Shareholders</t>
  </si>
  <si>
    <t>Total Cash Flows from Financing</t>
  </si>
  <si>
    <t>Net Change in Cash Balance</t>
  </si>
  <si>
    <t>Check answer against Balance Sheet</t>
  </si>
  <si>
    <t>Beginning Cash From Balance Sheet</t>
  </si>
  <si>
    <t>Ending Cash From Balance Sheet</t>
  </si>
  <si>
    <t>Cost of Goods Sols</t>
  </si>
  <si>
    <t>As of Dec. 31, 2011 ($ in 000's)</t>
  </si>
  <si>
    <t>For the Year Ended Dec. 31, 2011 ($ in 000's)</t>
  </si>
  <si>
    <t>Blue Sky Inc.</t>
  </si>
  <si>
    <t>Common Stock ($ 25par)</t>
  </si>
  <si>
    <t>Triangle Corp.</t>
  </si>
  <si>
    <t>For the Year Ended Dec. 31</t>
  </si>
  <si>
    <t>?</t>
  </si>
  <si>
    <t>Change in  Notes Payables</t>
  </si>
  <si>
    <t>Square Corp.</t>
  </si>
  <si>
    <t>As of Dec. 31,</t>
  </si>
  <si>
    <t>For the Year Ended Dec. 31, 2011</t>
  </si>
  <si>
    <t>Pro-Forma Statement of Cash Flows</t>
  </si>
  <si>
    <t>Change in Investory</t>
  </si>
  <si>
    <t>Dividends per share</t>
  </si>
  <si>
    <t>Retained earnings per share</t>
  </si>
  <si>
    <t>Pro-Forma Income Statement</t>
  </si>
  <si>
    <t>Pro-Forma Balance Sheet</t>
  </si>
  <si>
    <t>Dragon Telecommunications Inc.</t>
  </si>
  <si>
    <t>As of Dec. 31</t>
  </si>
  <si>
    <t>For the Year Ended Dec. 31,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</si>
</sst>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#,##0.00,"/>
    <numFmt numFmtId="166" formatCode="_(&quot;$&quot;* #,##0_);_(&quot;$&quot;* \(#,##0\);_(&quot;$&quot;* &quot;-&quot;??_);_(@_)"/>
    <numFmt numFmtId="169" formatCode="&quot;$&quot;#,##0.00"/>
    <numFmt numFmtId="170" formatCode="&quot;$&quot;#,##0.000_);\(&quot;$&quot;#,##0.00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i/>
      <sz val="12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116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 applyBorder="1" applyAlignment="1">
      <alignment horizontal="centerContinuous"/>
    </xf>
    <xf numFmtId="0" fontId="5" fillId="2" borderId="1" xfId="0" applyFont="1" applyFill="1" applyBorder="1"/>
    <xf numFmtId="164" fontId="3" fillId="0" borderId="2" xfId="0" applyNumberFormat="1" applyFont="1" applyBorder="1"/>
    <xf numFmtId="0" fontId="5" fillId="0" borderId="0" xfId="0" applyFont="1"/>
    <xf numFmtId="164" fontId="5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Fill="1" applyBorder="1"/>
    <xf numFmtId="164" fontId="3" fillId="0" borderId="0" xfId="0" applyNumberFormat="1" applyFont="1" applyBorder="1"/>
    <xf numFmtId="0" fontId="2" fillId="0" borderId="0" xfId="0" applyFont="1"/>
    <xf numFmtId="0" fontId="3" fillId="0" borderId="0" xfId="0" applyFont="1" applyAlignment="1">
      <alignment horizontal="left" indent="2"/>
    </xf>
    <xf numFmtId="10" fontId="6" fillId="0" borderId="0" xfId="2" applyNumberFormat="1" applyFont="1"/>
    <xf numFmtId="0" fontId="6" fillId="0" borderId="0" xfId="3" applyFont="1" applyAlignment="1">
      <alignment horizontal="left" indent="2"/>
    </xf>
    <xf numFmtId="3" fontId="3" fillId="0" borderId="0" xfId="0" applyNumberFormat="1" applyFont="1"/>
    <xf numFmtId="0" fontId="3" fillId="0" borderId="0" xfId="0" applyFont="1" applyBorder="1" applyAlignment="1">
      <alignment horizontal="left" indent="2"/>
    </xf>
    <xf numFmtId="7" fontId="3" fillId="0" borderId="0" xfId="0" applyNumberFormat="1" applyFont="1" applyBorder="1"/>
    <xf numFmtId="7" fontId="3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 applyBorder="1"/>
    <xf numFmtId="0" fontId="4" fillId="0" borderId="4" xfId="0" applyFont="1" applyBorder="1" applyAlignment="1">
      <alignment horizontal="centerContinuous"/>
    </xf>
    <xf numFmtId="0" fontId="5" fillId="2" borderId="1" xfId="0" applyFont="1" applyFill="1" applyBorder="1" applyAlignment="1">
      <alignment horizontal="center"/>
    </xf>
    <xf numFmtId="164" fontId="3" fillId="0" borderId="0" xfId="0" applyNumberFormat="1" applyFont="1" applyFill="1"/>
    <xf numFmtId="0" fontId="8" fillId="0" borderId="0" xfId="0" applyFont="1"/>
    <xf numFmtId="164" fontId="8" fillId="0" borderId="0" xfId="0" applyNumberFormat="1" applyFont="1" applyBorder="1"/>
    <xf numFmtId="164" fontId="8" fillId="0" borderId="5" xfId="0" applyNumberFormat="1" applyFont="1" applyBorder="1"/>
    <xf numFmtId="164" fontId="5" fillId="0" borderId="6" xfId="0" applyNumberFormat="1" applyFont="1" applyBorder="1"/>
    <xf numFmtId="164" fontId="5" fillId="2" borderId="2" xfId="0" applyNumberFormat="1" applyFont="1" applyFill="1" applyBorder="1"/>
    <xf numFmtId="164" fontId="8" fillId="0" borderId="0" xfId="0" applyNumberFormat="1" applyFont="1"/>
    <xf numFmtId="164" fontId="8" fillId="0" borderId="7" xfId="0" applyNumberFormat="1" applyFont="1" applyBorder="1"/>
    <xf numFmtId="0" fontId="5" fillId="0" borderId="8" xfId="0" applyFont="1" applyFill="1" applyBorder="1"/>
    <xf numFmtId="0" fontId="4" fillId="0" borderId="0" xfId="0" applyFont="1" applyAlignment="1">
      <alignment horizontal="centerContinuous"/>
    </xf>
    <xf numFmtId="0" fontId="4" fillId="2" borderId="1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164" fontId="4" fillId="0" borderId="0" xfId="0" applyNumberFormat="1" applyFont="1"/>
    <xf numFmtId="0" fontId="4" fillId="0" borderId="9" xfId="0" applyFont="1" applyBorder="1"/>
    <xf numFmtId="0" fontId="4" fillId="0" borderId="7" xfId="0" applyFont="1" applyBorder="1"/>
    <xf numFmtId="164" fontId="4" fillId="0" borderId="6" xfId="0" applyNumberFormat="1" applyFont="1" applyBorder="1"/>
    <xf numFmtId="0" fontId="0" fillId="0" borderId="0" xfId="0" applyBorder="1"/>
    <xf numFmtId="0" fontId="9" fillId="0" borderId="8" xfId="3" applyFont="1" applyBorder="1" applyAlignment="1">
      <alignment horizontal="left"/>
    </xf>
    <xf numFmtId="166" fontId="9" fillId="0" borderId="8" xfId="1" applyNumberFormat="1" applyFont="1" applyBorder="1" applyAlignment="1">
      <alignment horizontal="right"/>
    </xf>
    <xf numFmtId="166" fontId="9" fillId="0" borderId="0" xfId="3" applyNumberFormat="1" applyFont="1" applyFill="1" applyBorder="1"/>
    <xf numFmtId="0" fontId="10" fillId="0" borderId="0" xfId="3" applyFont="1" applyFill="1" applyBorder="1"/>
    <xf numFmtId="0" fontId="9" fillId="0" borderId="0" xfId="3" applyFont="1"/>
    <xf numFmtId="0" fontId="3" fillId="0" borderId="0" xfId="0" applyFont="1" applyAlignment="1">
      <alignment horizontal="left" indent="1"/>
    </xf>
    <xf numFmtId="164" fontId="5" fillId="2" borderId="1" xfId="0" applyNumberFormat="1" applyFont="1" applyFill="1" applyBorder="1"/>
    <xf numFmtId="3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0" fontId="3" fillId="0" borderId="0" xfId="0" applyNumberFormat="1" applyFont="1"/>
    <xf numFmtId="169" fontId="3" fillId="0" borderId="0" xfId="0" applyNumberFormat="1" applyFont="1"/>
    <xf numFmtId="10" fontId="3" fillId="0" borderId="2" xfId="0" applyNumberFormat="1" applyFont="1" applyBorder="1"/>
    <xf numFmtId="10" fontId="5" fillId="0" borderId="0" xfId="0" applyNumberFormat="1" applyFont="1"/>
    <xf numFmtId="10" fontId="3" fillId="0" borderId="0" xfId="0" applyNumberFormat="1" applyFont="1" applyFill="1" applyBorder="1"/>
    <xf numFmtId="10" fontId="3" fillId="0" borderId="0" xfId="0" applyNumberFormat="1" applyFont="1" applyBorder="1"/>
    <xf numFmtId="10" fontId="3" fillId="0" borderId="0" xfId="0" applyNumberFormat="1" applyFont="1" applyFill="1"/>
    <xf numFmtId="10" fontId="8" fillId="0" borderId="0" xfId="0" applyNumberFormat="1" applyFont="1" applyBorder="1"/>
    <xf numFmtId="10" fontId="8" fillId="0" borderId="5" xfId="0" applyNumberFormat="1" applyFont="1" applyBorder="1"/>
    <xf numFmtId="10" fontId="5" fillId="0" borderId="6" xfId="0" applyNumberFormat="1" applyFont="1" applyBorder="1"/>
    <xf numFmtId="10" fontId="8" fillId="0" borderId="0" xfId="0" applyNumberFormat="1" applyFont="1"/>
    <xf numFmtId="10" fontId="8" fillId="0" borderId="7" xfId="0" applyNumberFormat="1" applyFont="1" applyBorder="1"/>
    <xf numFmtId="0" fontId="0" fillId="0" borderId="0" xfId="0" applyAlignment="1">
      <alignment horizontal="centerContinuous"/>
    </xf>
    <xf numFmtId="42" fontId="3" fillId="0" borderId="0" xfId="0" applyNumberFormat="1" applyFont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/>
    <xf numFmtId="3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/>
    <xf numFmtId="10" fontId="6" fillId="0" borderId="0" xfId="2" applyNumberFormat="1" applyFont="1" applyAlignment="1">
      <alignment horizontal="center"/>
    </xf>
    <xf numFmtId="10" fontId="6" fillId="0" borderId="0" xfId="2" applyNumberFormat="1" applyFont="1" applyFill="1"/>
    <xf numFmtId="0" fontId="6" fillId="0" borderId="0" xfId="3" applyFont="1" applyAlignment="1">
      <alignment horizontal="left" indent="1"/>
    </xf>
    <xf numFmtId="3" fontId="3" fillId="0" borderId="0" xfId="0" applyNumberFormat="1" applyFont="1" applyFill="1"/>
    <xf numFmtId="0" fontId="3" fillId="0" borderId="0" xfId="0" applyFont="1" applyBorder="1" applyAlignment="1">
      <alignment horizontal="left" indent="1"/>
    </xf>
    <xf numFmtId="7" fontId="3" fillId="0" borderId="0" xfId="0" applyNumberFormat="1" applyFont="1" applyBorder="1" applyAlignment="1">
      <alignment horizontal="center"/>
    </xf>
    <xf numFmtId="7" fontId="3" fillId="0" borderId="0" xfId="0" applyNumberFormat="1" applyFont="1" applyFill="1" applyBorder="1"/>
    <xf numFmtId="7" fontId="3" fillId="0" borderId="0" xfId="0" applyNumberFormat="1" applyFont="1" applyFill="1" applyAlignment="1">
      <alignment horizontal="right"/>
    </xf>
    <xf numFmtId="7" fontId="3" fillId="0" borderId="0" xfId="0" applyNumberFormat="1" applyFont="1" applyFill="1"/>
    <xf numFmtId="3" fontId="3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center"/>
    </xf>
    <xf numFmtId="3" fontId="8" fillId="0" borderId="0" xfId="0" applyNumberFormat="1" applyFont="1" applyBorder="1"/>
    <xf numFmtId="3" fontId="8" fillId="0" borderId="0" xfId="0" applyNumberFormat="1" applyFont="1" applyFill="1" applyBorder="1"/>
    <xf numFmtId="3" fontId="8" fillId="0" borderId="5" xfId="0" applyNumberFormat="1" applyFont="1" applyBorder="1" applyAlignment="1">
      <alignment horizontal="center"/>
    </xf>
    <xf numFmtId="3" fontId="8" fillId="0" borderId="5" xfId="0" applyNumberFormat="1" applyFont="1" applyBorder="1"/>
    <xf numFmtId="3" fontId="8" fillId="0" borderId="5" xfId="0" applyNumberFormat="1" applyFont="1" applyFill="1" applyBorder="1"/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/>
    <xf numFmtId="3" fontId="5" fillId="0" borderId="3" xfId="0" applyNumberFormat="1" applyFont="1" applyFill="1" applyBorder="1"/>
    <xf numFmtId="3" fontId="8" fillId="0" borderId="0" xfId="0" applyNumberFormat="1" applyFont="1" applyAlignment="1">
      <alignment horizontal="center"/>
    </xf>
    <xf numFmtId="3" fontId="8" fillId="0" borderId="0" xfId="0" applyNumberFormat="1" applyFont="1"/>
    <xf numFmtId="3" fontId="8" fillId="0" borderId="0" xfId="0" applyNumberFormat="1" applyFont="1" applyFill="1"/>
    <xf numFmtId="3" fontId="8" fillId="0" borderId="7" xfId="0" applyNumberFormat="1" applyFont="1" applyBorder="1" applyAlignment="1">
      <alignment horizontal="center"/>
    </xf>
    <xf numFmtId="3" fontId="8" fillId="0" borderId="7" xfId="0" applyNumberFormat="1" applyFont="1" applyBorder="1"/>
    <xf numFmtId="3" fontId="8" fillId="0" borderId="7" xfId="0" applyNumberFormat="1" applyFont="1" applyFill="1" applyBorder="1"/>
    <xf numFmtId="3" fontId="5" fillId="0" borderId="6" xfId="0" applyNumberFormat="1" applyFont="1" applyFill="1" applyBorder="1"/>
    <xf numFmtId="3" fontId="4" fillId="0" borderId="0" xfId="0" applyNumberFormat="1" applyFont="1"/>
    <xf numFmtId="3" fontId="3" fillId="0" borderId="0" xfId="0" applyNumberFormat="1" applyFont="1" applyAlignment="1">
      <alignment horizontal="left"/>
    </xf>
    <xf numFmtId="3" fontId="4" fillId="0" borderId="6" xfId="0" applyNumberFormat="1" applyFont="1" applyBorder="1"/>
    <xf numFmtId="10" fontId="5" fillId="0" borderId="0" xfId="0" applyNumberFormat="1" applyFont="1" applyFill="1" applyAlignment="1">
      <alignment horizontal="right"/>
    </xf>
    <xf numFmtId="10" fontId="3" fillId="0" borderId="2" xfId="0" applyNumberFormat="1" applyFont="1" applyFill="1" applyBorder="1" applyAlignment="1">
      <alignment horizontal="right"/>
    </xf>
    <xf numFmtId="10" fontId="5" fillId="0" borderId="0" xfId="0" applyNumberFormat="1" applyFont="1" applyBorder="1"/>
    <xf numFmtId="0" fontId="11" fillId="0" borderId="0" xfId="0" applyFont="1"/>
    <xf numFmtId="0" fontId="3" fillId="0" borderId="0" xfId="0" applyFont="1" applyFill="1" applyBorder="1" applyAlignment="1">
      <alignment horizontal="left" indent="2"/>
    </xf>
    <xf numFmtId="3" fontId="4" fillId="0" borderId="10" xfId="0" applyNumberFormat="1" applyFont="1" applyBorder="1"/>
    <xf numFmtId="3" fontId="3" fillId="0" borderId="2" xfId="0" applyNumberFormat="1" applyFont="1" applyFill="1" applyBorder="1"/>
    <xf numFmtId="3" fontId="5" fillId="0" borderId="0" xfId="0" applyNumberFormat="1" applyFont="1" applyFill="1"/>
    <xf numFmtId="170" fontId="3" fillId="0" borderId="0" xfId="0" applyNumberFormat="1" applyFont="1" applyFill="1" applyBorder="1"/>
    <xf numFmtId="0" fontId="11" fillId="0" borderId="0" xfId="0" applyFont="1" applyFill="1"/>
    <xf numFmtId="3" fontId="3" fillId="0" borderId="0" xfId="0" applyNumberFormat="1" applyFont="1" applyFill="1" applyBorder="1"/>
    <xf numFmtId="0" fontId="2" fillId="0" borderId="0" xfId="0" applyFont="1" applyAlignment="1">
      <alignment horizontal="center"/>
    </xf>
  </cellXfs>
  <cellStyles count="4">
    <cellStyle name="Currency" xfId="1" builtinId="4"/>
    <cellStyle name="Normal" xfId="0" builtinId="0"/>
    <cellStyle name="Normal_Chapter 2 Problem 3 Solutions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95" zoomScaleNormal="95" workbookViewId="0">
      <selection sqref="A1:XFD1048576"/>
    </sheetView>
  </sheetViews>
  <sheetFormatPr defaultRowHeight="15.75" x14ac:dyDescent="0.25"/>
  <cols>
    <col min="1" max="1" width="26.42578125" style="3" bestFit="1" customWidth="1"/>
    <col min="2" max="3" width="10" style="3" bestFit="1" customWidth="1"/>
    <col min="4" max="16384" width="9.140625" style="3"/>
  </cols>
  <sheetData>
    <row r="1" spans="1:3" x14ac:dyDescent="0.25">
      <c r="A1" s="1" t="s">
        <v>75</v>
      </c>
      <c r="B1" s="2"/>
      <c r="C1" s="2"/>
    </row>
    <row r="2" spans="1:3" x14ac:dyDescent="0.25">
      <c r="A2" s="4" t="s">
        <v>0</v>
      </c>
      <c r="B2" s="4"/>
      <c r="C2" s="4"/>
    </row>
    <row r="3" spans="1:3" ht="16.5" thickBot="1" x14ac:dyDescent="0.3">
      <c r="A3" s="52" t="s">
        <v>74</v>
      </c>
      <c r="B3" s="52"/>
      <c r="C3" s="52"/>
    </row>
    <row r="4" spans="1:3" x14ac:dyDescent="0.25">
      <c r="A4" s="5"/>
      <c r="B4" s="5">
        <v>2011</v>
      </c>
      <c r="C4" s="5">
        <v>2010</v>
      </c>
    </row>
    <row r="5" spans="1:3" x14ac:dyDescent="0.25">
      <c r="A5" s="3" t="s">
        <v>1</v>
      </c>
      <c r="B5" s="6">
        <v>7550000</v>
      </c>
      <c r="C5" s="6">
        <v>6150000</v>
      </c>
    </row>
    <row r="6" spans="1:3" x14ac:dyDescent="0.25">
      <c r="A6" s="3" t="s">
        <v>2</v>
      </c>
      <c r="B6" s="6">
        <v>5750000</v>
      </c>
      <c r="C6" s="6">
        <v>4550000</v>
      </c>
    </row>
    <row r="7" spans="1:3" x14ac:dyDescent="0.25">
      <c r="A7" s="7" t="s">
        <v>3</v>
      </c>
      <c r="B7" s="8">
        <f>B5-B6</f>
        <v>1800000</v>
      </c>
      <c r="C7" s="8">
        <f>C5-C6</f>
        <v>1600000</v>
      </c>
    </row>
    <row r="8" spans="1:3" x14ac:dyDescent="0.25">
      <c r="A8" s="3" t="s">
        <v>4</v>
      </c>
      <c r="B8" s="9">
        <v>820000</v>
      </c>
      <c r="C8" s="9">
        <v>730000</v>
      </c>
    </row>
    <row r="9" spans="1:3" x14ac:dyDescent="0.25">
      <c r="A9" s="3" t="s">
        <v>5</v>
      </c>
      <c r="B9" s="9">
        <v>200000</v>
      </c>
      <c r="C9" s="9">
        <v>200000</v>
      </c>
    </row>
    <row r="10" spans="1:3" x14ac:dyDescent="0.25">
      <c r="A10" s="3" t="s">
        <v>6</v>
      </c>
      <c r="B10" s="10">
        <v>120000</v>
      </c>
      <c r="C10" s="11">
        <v>100000</v>
      </c>
    </row>
    <row r="11" spans="1:3" x14ac:dyDescent="0.25">
      <c r="A11" s="3" t="s">
        <v>7</v>
      </c>
      <c r="B11" s="6">
        <v>150000</v>
      </c>
      <c r="C11" s="6">
        <v>150000</v>
      </c>
    </row>
    <row r="12" spans="1:3" x14ac:dyDescent="0.25">
      <c r="A12" s="7" t="s">
        <v>8</v>
      </c>
      <c r="B12" s="8">
        <f>B7-SUM(B8:B11)</f>
        <v>510000</v>
      </c>
      <c r="C12" s="8">
        <f>C7-SUM(C8:C11)</f>
        <v>420000</v>
      </c>
    </row>
    <row r="13" spans="1:3" x14ac:dyDescent="0.25">
      <c r="A13" s="3" t="s">
        <v>9</v>
      </c>
      <c r="B13" s="6">
        <v>350000</v>
      </c>
      <c r="C13" s="6">
        <v>300000</v>
      </c>
    </row>
    <row r="14" spans="1:3" x14ac:dyDescent="0.25">
      <c r="A14" s="7" t="s">
        <v>10</v>
      </c>
      <c r="B14" s="8">
        <f>B12-B13</f>
        <v>160000</v>
      </c>
      <c r="C14" s="8">
        <f>C12-C13</f>
        <v>120000</v>
      </c>
    </row>
    <row r="15" spans="1:3" x14ac:dyDescent="0.25">
      <c r="A15" s="3" t="s">
        <v>11</v>
      </c>
      <c r="B15" s="6">
        <f>B14*B19</f>
        <v>64000</v>
      </c>
      <c r="C15" s="6">
        <f>C14*C19</f>
        <v>48000</v>
      </c>
    </row>
    <row r="16" spans="1:3" x14ac:dyDescent="0.25">
      <c r="A16" s="7" t="s">
        <v>12</v>
      </c>
      <c r="B16" s="8">
        <f>B14-B15</f>
        <v>96000</v>
      </c>
      <c r="C16" s="8">
        <f>C14-C15</f>
        <v>72000</v>
      </c>
    </row>
    <row r="17" spans="1:3" x14ac:dyDescent="0.25">
      <c r="A17"/>
      <c r="B17"/>
      <c r="C17"/>
    </row>
    <row r="18" spans="1:3" x14ac:dyDescent="0.25">
      <c r="A18" s="12" t="s">
        <v>13</v>
      </c>
    </row>
    <row r="19" spans="1:3" x14ac:dyDescent="0.25">
      <c r="A19" s="13" t="s">
        <v>14</v>
      </c>
      <c r="B19" s="14">
        <v>0.4</v>
      </c>
      <c r="C19" s="14">
        <v>0.4</v>
      </c>
    </row>
    <row r="20" spans="1:3" x14ac:dyDescent="0.25">
      <c r="A20" s="15" t="s">
        <v>15</v>
      </c>
      <c r="B20" s="16">
        <v>100000</v>
      </c>
      <c r="C20" s="16">
        <v>80000</v>
      </c>
    </row>
    <row r="21" spans="1:3" x14ac:dyDescent="0.25">
      <c r="A21" s="17" t="s">
        <v>16</v>
      </c>
      <c r="B21" s="18">
        <f>B16/B20</f>
        <v>0.96</v>
      </c>
      <c r="C21" s="18">
        <f>C16/C20</f>
        <v>0.9</v>
      </c>
    </row>
    <row r="22" spans="1:3" x14ac:dyDescent="0.25">
      <c r="A22" s="15" t="s">
        <v>17</v>
      </c>
      <c r="B22" s="54">
        <v>0.48</v>
      </c>
      <c r="C22" s="54">
        <v>0.45</v>
      </c>
    </row>
    <row r="23" spans="1:3" x14ac:dyDescent="0.25">
      <c r="A23" s="15" t="s">
        <v>18</v>
      </c>
      <c r="B23" s="19">
        <f>B21-B22</f>
        <v>0.48</v>
      </c>
      <c r="C23" s="19">
        <f>C21-C22</f>
        <v>0.45</v>
      </c>
    </row>
  </sheetData>
  <mergeCells count="1">
    <mergeCell ref="A3:C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sqref="A1:XFD1048576"/>
    </sheetView>
  </sheetViews>
  <sheetFormatPr defaultColWidth="12.5703125" defaultRowHeight="15" x14ac:dyDescent="0.25"/>
  <cols>
    <col min="1" max="1" width="24.85546875" bestFit="1" customWidth="1"/>
    <col min="2" max="3" width="9.140625" bestFit="1" customWidth="1"/>
  </cols>
  <sheetData>
    <row r="1" spans="1:3" ht="15.75" x14ac:dyDescent="0.25">
      <c r="A1" s="1" t="s">
        <v>81</v>
      </c>
      <c r="B1" s="65"/>
      <c r="C1" s="65"/>
    </row>
    <row r="2" spans="1:3" ht="15.75" x14ac:dyDescent="0.25">
      <c r="A2" s="4" t="s">
        <v>0</v>
      </c>
      <c r="B2" s="65"/>
      <c r="C2" s="65"/>
    </row>
    <row r="3" spans="1:3" ht="16.5" thickBot="1" x14ac:dyDescent="0.3">
      <c r="A3" s="4" t="s">
        <v>78</v>
      </c>
      <c r="B3" s="65"/>
      <c r="C3" s="65"/>
    </row>
    <row r="4" spans="1:3" ht="15.75" x14ac:dyDescent="0.25">
      <c r="A4" s="5"/>
      <c r="B4" s="5">
        <v>2011</v>
      </c>
      <c r="C4" s="5">
        <v>2010</v>
      </c>
    </row>
    <row r="5" spans="1:3" ht="15.75" x14ac:dyDescent="0.25">
      <c r="A5" s="3" t="s">
        <v>1</v>
      </c>
      <c r="B5" s="53">
        <f>'Problem 3 IS'!B5/'Problem 3 IS'!B$5</f>
        <v>1</v>
      </c>
      <c r="C5" s="53">
        <f>'Problem 3 IS'!C5/'Problem 3 IS'!C$5</f>
        <v>1</v>
      </c>
    </row>
    <row r="6" spans="1:3" ht="15.75" x14ac:dyDescent="0.25">
      <c r="A6" s="3" t="s">
        <v>2</v>
      </c>
      <c r="B6" s="55">
        <f>'Problem 3 IS'!B6/'Problem 3 IS'!B$5</f>
        <v>0.7448275862068966</v>
      </c>
      <c r="C6" s="55">
        <f>'Problem 3 IS'!C6/'Problem 3 IS'!C$5</f>
        <v>0.78962962962962968</v>
      </c>
    </row>
    <row r="7" spans="1:3" ht="15.75" x14ac:dyDescent="0.25">
      <c r="A7" s="7" t="s">
        <v>3</v>
      </c>
      <c r="B7" s="104">
        <f>'Problem 3 IS'!B7/'Problem 3 IS'!B$5</f>
        <v>0.25517241379310346</v>
      </c>
      <c r="C7" s="104">
        <f>'Problem 3 IS'!C7/'Problem 3 IS'!C$5</f>
        <v>0.21037037037037037</v>
      </c>
    </row>
    <row r="8" spans="1:3" ht="15.75" x14ac:dyDescent="0.25">
      <c r="A8" s="3" t="s">
        <v>4</v>
      </c>
      <c r="B8" s="53">
        <f>'Problem 3 IS'!B8/'Problem 3 IS'!B$5</f>
        <v>0.13310344827586207</v>
      </c>
      <c r="C8" s="53">
        <f>'Problem 3 IS'!C8/'Problem 3 IS'!C$5</f>
        <v>9.3629629629629632E-2</v>
      </c>
    </row>
    <row r="9" spans="1:3" ht="15.75" x14ac:dyDescent="0.25">
      <c r="A9" s="3" t="s">
        <v>6</v>
      </c>
      <c r="B9" s="105">
        <f>'Problem 3 IS'!B9/'Problem 3 IS'!B$5</f>
        <v>7.586206896551724E-2</v>
      </c>
      <c r="C9" s="55">
        <f>'Problem 3 IS'!C9/'Problem 3 IS'!C$5</f>
        <v>8.1481481481481488E-2</v>
      </c>
    </row>
    <row r="10" spans="1:3" ht="15.75" x14ac:dyDescent="0.25">
      <c r="A10" s="7" t="s">
        <v>8</v>
      </c>
      <c r="B10" s="56">
        <f>'Problem 3 IS'!B10/'Problem 3 IS'!B$5</f>
        <v>4.6206896551724136E-2</v>
      </c>
      <c r="C10" s="104">
        <f>'Problem 3 IS'!C10/'Problem 3 IS'!C$5</f>
        <v>3.5259259259259261E-2</v>
      </c>
    </row>
    <row r="11" spans="1:3" ht="15.75" x14ac:dyDescent="0.25">
      <c r="A11" s="3" t="s">
        <v>9</v>
      </c>
      <c r="B11" s="105">
        <f>'Problem 3 IS'!B11/'Problem 3 IS'!B$5</f>
        <v>1.793103448275862E-2</v>
      </c>
      <c r="C11" s="55">
        <f>'Problem 3 IS'!C11/'Problem 3 IS'!C$5</f>
        <v>1.6296296296296295E-2</v>
      </c>
    </row>
    <row r="12" spans="1:3" ht="15.75" x14ac:dyDescent="0.25">
      <c r="A12" s="7" t="s">
        <v>10</v>
      </c>
      <c r="B12" s="56">
        <f>'Problem 3 IS'!B12/'Problem 3 IS'!B$5</f>
        <v>2.8275862068965516E-2</v>
      </c>
      <c r="C12" s="104">
        <f>'Problem 3 IS'!C12/'Problem 3 IS'!C$5</f>
        <v>1.8962962962962963E-2</v>
      </c>
    </row>
    <row r="13" spans="1:3" ht="15.75" x14ac:dyDescent="0.25">
      <c r="A13" s="3" t="s">
        <v>11</v>
      </c>
      <c r="B13" s="105">
        <f>'Problem 3 IS'!B13/'Problem 3 IS'!B$5</f>
        <v>9.8965517241379319E-3</v>
      </c>
      <c r="C13" s="105">
        <f>'Problem 3 IS'!C13/'Problem 3 IS'!C$5</f>
        <v>7.2444444444444448E-3</v>
      </c>
    </row>
    <row r="14" spans="1:3" ht="15.75" x14ac:dyDescent="0.25">
      <c r="A14" s="7" t="s">
        <v>12</v>
      </c>
      <c r="B14" s="56">
        <f>'Problem 3 IS'!B14/'Problem 3 IS'!B$5</f>
        <v>1.8379310344827586E-2</v>
      </c>
      <c r="C14" s="56">
        <f>'Problem 3 IS'!C14/'Problem 3 IS'!C$5</f>
        <v>1.1718518518518519E-2</v>
      </c>
    </row>
    <row r="15" spans="1:3" x14ac:dyDescent="0.25">
      <c r="B15" s="73"/>
      <c r="C15" s="73"/>
    </row>
    <row r="16" spans="1:3" ht="15.75" x14ac:dyDescent="0.25">
      <c r="A16" s="12" t="s">
        <v>13</v>
      </c>
      <c r="B16" s="74"/>
      <c r="C16" s="74"/>
    </row>
    <row r="17" spans="1:3" ht="15.75" x14ac:dyDescent="0.25">
      <c r="A17" s="48" t="s">
        <v>14</v>
      </c>
      <c r="B17" s="76">
        <f>B13/B12</f>
        <v>0.35000000000000003</v>
      </c>
      <c r="C17" s="76">
        <f>C13/C12</f>
        <v>0.38203125000000004</v>
      </c>
    </row>
    <row r="18" spans="1:3" ht="15.75" x14ac:dyDescent="0.25">
      <c r="A18" s="77" t="s">
        <v>15</v>
      </c>
      <c r="B18" s="16">
        <v>75000</v>
      </c>
      <c r="C18" s="16">
        <v>65000</v>
      </c>
    </row>
    <row r="19" spans="1:3" ht="15.75" x14ac:dyDescent="0.25">
      <c r="A19" s="79" t="s">
        <v>16</v>
      </c>
      <c r="B19" s="81">
        <f>B14/B18</f>
        <v>2.4505747126436781E-7</v>
      </c>
      <c r="C19" s="81">
        <f>C14/C18</f>
        <v>1.8028490028490028E-7</v>
      </c>
    </row>
    <row r="20" spans="1:3" ht="15.75" x14ac:dyDescent="0.25">
      <c r="A20" s="77" t="s">
        <v>17</v>
      </c>
      <c r="B20" s="82">
        <f>(B14-('Problem 3 BS'!E21-'Problem 3 BS'!F21))/B18</f>
        <v>-0.88833308827586199</v>
      </c>
      <c r="C20" s="83">
        <f>0.6*C14/C18</f>
        <v>1.0817094017094017E-7</v>
      </c>
    </row>
    <row r="21" spans="1:3" ht="15.75" x14ac:dyDescent="0.25">
      <c r="A21" s="77" t="s">
        <v>18</v>
      </c>
      <c r="B21" s="83">
        <f>B19-B20</f>
        <v>0.88833333333333331</v>
      </c>
      <c r="C21" s="83">
        <f>C19-C20</f>
        <v>7.2113960113960111E-8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Formulas="1" workbookViewId="0">
      <selection activeCell="G48" sqref="G48"/>
    </sheetView>
  </sheetViews>
  <sheetFormatPr defaultRowHeight="15" x14ac:dyDescent="0.25"/>
  <cols>
    <col min="1" max="1" width="18" customWidth="1"/>
    <col min="2" max="2" width="21" customWidth="1"/>
    <col min="3" max="3" width="21.140625" customWidth="1"/>
    <col min="5" max="5" width="4" customWidth="1"/>
    <col min="6" max="7" width="10.140625" bestFit="1" customWidth="1"/>
  </cols>
  <sheetData>
    <row r="1" spans="1:3" ht="15.75" x14ac:dyDescent="0.25">
      <c r="A1" s="1" t="s">
        <v>81</v>
      </c>
      <c r="B1" s="2"/>
      <c r="C1" s="2"/>
    </row>
    <row r="2" spans="1:3" ht="15.75" x14ac:dyDescent="0.25">
      <c r="A2" s="4" t="s">
        <v>19</v>
      </c>
      <c r="B2" s="4"/>
      <c r="C2" s="4"/>
    </row>
    <row r="3" spans="1:3" ht="16.5" thickBot="1" x14ac:dyDescent="0.3">
      <c r="A3" s="22" t="s">
        <v>82</v>
      </c>
      <c r="B3" s="22"/>
      <c r="C3" s="22"/>
    </row>
    <row r="4" spans="1:3" ht="15.75" x14ac:dyDescent="0.25">
      <c r="A4" s="5" t="s">
        <v>20</v>
      </c>
      <c r="B4" s="5">
        <v>2011</v>
      </c>
      <c r="C4" s="5">
        <v>2010</v>
      </c>
    </row>
    <row r="5" spans="1:3" ht="15.75" x14ac:dyDescent="0.25">
      <c r="A5" s="13" t="s">
        <v>21</v>
      </c>
      <c r="B5" s="53">
        <f>'Problem 3 BS'!B5/'Problem 3 BS'!B$12</f>
        <v>2.4870770501345778E-2</v>
      </c>
      <c r="C5" s="53">
        <f>'Problem 3 BS'!C5/'Problem 3 BS'!C$12</f>
        <v>2.1777003484320559E-2</v>
      </c>
    </row>
    <row r="6" spans="1:3" ht="15.75" x14ac:dyDescent="0.25">
      <c r="A6" s="13" t="s">
        <v>23</v>
      </c>
      <c r="B6" s="58">
        <f>'Problem 3 BS'!B6/'Problem 3 BS'!B$12</f>
        <v>6.136017260450715E-2</v>
      </c>
      <c r="C6" s="58">
        <f>'Problem 3 BS'!C6/'Problem 3 BS'!C$12</f>
        <v>7.5566202090592338E-2</v>
      </c>
    </row>
    <row r="7" spans="1:3" ht="15.75" x14ac:dyDescent="0.25">
      <c r="A7" s="13" t="s">
        <v>24</v>
      </c>
      <c r="B7" s="55">
        <f>'Problem 3 BS'!B7/'Problem 3 BS'!B$12</f>
        <v>0.14427932477276006</v>
      </c>
      <c r="C7" s="55">
        <f>'Problem 3 BS'!C7/'Problem 3 BS'!C$12</f>
        <v>0.11215156794425087</v>
      </c>
    </row>
    <row r="8" spans="1:3" ht="15.75" x14ac:dyDescent="0.25">
      <c r="A8" s="25" t="s">
        <v>26</v>
      </c>
      <c r="B8" s="60">
        <f>'Problem 3 BS'!B8/'Problem 3 BS'!B$12</f>
        <v>0.23051026787861301</v>
      </c>
      <c r="C8" s="60">
        <f>'Problem 3 BS'!C8/'Problem 3 BS'!C$12</f>
        <v>0.20949477351916376</v>
      </c>
    </row>
    <row r="9" spans="1:3" ht="15.75" x14ac:dyDescent="0.25">
      <c r="A9" s="13" t="s">
        <v>27</v>
      </c>
      <c r="B9" s="58">
        <f>'Problem 3 BS'!B9/'Problem 3 BS'!B$12</f>
        <v>1.0895576594908432</v>
      </c>
      <c r="C9" s="58">
        <f>'Problem 3 BS'!C9/'Problem 3 BS'!C$12</f>
        <v>1.0910278745644599</v>
      </c>
    </row>
    <row r="10" spans="1:3" ht="15.75" x14ac:dyDescent="0.25">
      <c r="A10" s="13" t="s">
        <v>28</v>
      </c>
      <c r="B10" s="55">
        <f>'Problem 3 BS'!B10/'Problem 3 BS'!B$12</f>
        <v>0.32006792736945622</v>
      </c>
      <c r="C10" s="55">
        <f>'Problem 3 BS'!C10/'Problem 3 BS'!C$12</f>
        <v>0.30052264808362367</v>
      </c>
    </row>
    <row r="11" spans="1:3" ht="15.75" x14ac:dyDescent="0.25">
      <c r="A11" s="25" t="s">
        <v>29</v>
      </c>
      <c r="B11" s="61">
        <f>'Problem 3 BS'!B11/'Problem 3 BS'!B$12</f>
        <v>0.76948973212138705</v>
      </c>
      <c r="C11" s="61">
        <f>'Problem 3 BS'!C11/'Problem 3 BS'!C$12</f>
        <v>0.79050522648083621</v>
      </c>
    </row>
    <row r="12" spans="1:3" ht="16.5" thickBot="1" x14ac:dyDescent="0.3">
      <c r="A12" s="7" t="s">
        <v>31</v>
      </c>
      <c r="B12" s="106">
        <f>'Problem 3 BS'!B12/'Problem 3 BS'!B$12</f>
        <v>1</v>
      </c>
      <c r="C12" s="106">
        <f>'Problem 3 BS'!C12/'Problem 3 BS'!C$12</f>
        <v>1</v>
      </c>
    </row>
    <row r="13" spans="1:3" ht="15.75" x14ac:dyDescent="0.25">
      <c r="A13" s="5" t="s">
        <v>32</v>
      </c>
      <c r="B13" s="49"/>
      <c r="C13" s="49"/>
    </row>
    <row r="14" spans="1:3" ht="15.75" x14ac:dyDescent="0.25">
      <c r="A14" s="13" t="s">
        <v>33</v>
      </c>
      <c r="B14" s="58">
        <f>'Problem 3 BS'!B14/'Problem 3 BS'!B$12</f>
        <v>6.9652087821332448E-2</v>
      </c>
      <c r="C14" s="58">
        <f>'Problem 3 BS'!C14/'Problem 3 BS'!C$12</f>
        <v>7.0000000000000007E-2</v>
      </c>
    </row>
    <row r="15" spans="1:3" ht="15.75" x14ac:dyDescent="0.25">
      <c r="A15" s="13" t="s">
        <v>34</v>
      </c>
      <c r="B15" s="55">
        <f>'Problem 3 BS'!B15/'Problem 3 BS'!B$12</f>
        <v>1.6583830433650582E-2</v>
      </c>
      <c r="C15" s="55">
        <f>'Problem 3 BS'!C15/'Problem 3 BS'!C$12</f>
        <v>5.0000000000000001E-3</v>
      </c>
    </row>
    <row r="16" spans="1:3" ht="15.75" x14ac:dyDescent="0.25">
      <c r="A16" s="25" t="s">
        <v>37</v>
      </c>
      <c r="B16" s="63">
        <f>'Problem 3 BS'!B16/'Problem 3 BS'!B$12</f>
        <v>8.6235918254983029E-2</v>
      </c>
      <c r="C16" s="63">
        <f>'Problem 3 BS'!C16/'Problem 3 BS'!C$12</f>
        <v>7.5000000000000011E-2</v>
      </c>
    </row>
    <row r="17" spans="1:3" ht="15.75" x14ac:dyDescent="0.25">
      <c r="A17" s="13" t="s">
        <v>38</v>
      </c>
      <c r="B17" s="55">
        <f>'Problem 3 BS'!B17/'Problem 3 BS'!B$12</f>
        <v>0.22388171085428285</v>
      </c>
      <c r="C17" s="55">
        <f>'Problem 3 BS'!C17/'Problem 3 BS'!C$12</f>
        <v>0.2</v>
      </c>
    </row>
    <row r="18" spans="1:3" ht="15.75" x14ac:dyDescent="0.25">
      <c r="A18" s="25" t="s">
        <v>39</v>
      </c>
      <c r="B18" s="63">
        <f>'Problem 3 BS'!B18/'Problem 3 BS'!B$12</f>
        <v>0.31011762910926588</v>
      </c>
      <c r="C18" s="63">
        <f>'Problem 3 BS'!C18/'Problem 3 BS'!C$12</f>
        <v>0.27500000000000002</v>
      </c>
    </row>
    <row r="19" spans="1:3" ht="15.75" x14ac:dyDescent="0.25">
      <c r="A19" s="13" t="s">
        <v>40</v>
      </c>
      <c r="B19" s="53">
        <f>'Problem 3 BS'!B19/'Problem 3 BS'!B$12</f>
        <v>0.41791252692799469</v>
      </c>
      <c r="C19" s="53">
        <f>'Problem 3 BS'!C19/'Problem 3 BS'!C$12</f>
        <v>0.44500000000000001</v>
      </c>
    </row>
    <row r="20" spans="1:3" ht="15.75" x14ac:dyDescent="0.25">
      <c r="A20" s="13" t="s">
        <v>41</v>
      </c>
      <c r="B20" s="53">
        <f>'Problem 3 BS'!B20/'Problem 3 BS'!B$12</f>
        <v>0.12802717094778249</v>
      </c>
      <c r="C20" s="53">
        <f>'Problem 3 BS'!C20/'Problem 3 BS'!C$12</f>
        <v>0.12</v>
      </c>
    </row>
    <row r="21" spans="1:3" ht="15.75" x14ac:dyDescent="0.25">
      <c r="A21" s="13" t="s">
        <v>42</v>
      </c>
      <c r="B21" s="55">
        <f>'Problem 3 BS'!B21/'Problem 3 BS'!B$12</f>
        <v>0.13289369598853726</v>
      </c>
      <c r="C21" s="55">
        <f>'Problem 3 BS'!C21/'Problem 3 BS'!C$12</f>
        <v>0.16</v>
      </c>
    </row>
    <row r="22" spans="1:3" ht="15.75" x14ac:dyDescent="0.25">
      <c r="A22" s="25" t="s">
        <v>43</v>
      </c>
      <c r="B22" s="64">
        <f>'Problem 3 BS'!B22/'Problem 3 BS'!B$12</f>
        <v>0.6788333938643144</v>
      </c>
      <c r="C22" s="64">
        <f>'Problem 3 BS'!C22/'Problem 3 BS'!C$12</f>
        <v>0.72499999999999998</v>
      </c>
    </row>
    <row r="23" spans="1:3" ht="15.75" x14ac:dyDescent="0.25">
      <c r="A23" s="7" t="s">
        <v>44</v>
      </c>
      <c r="B23" s="56">
        <f>'Problem 3 BS'!B23/'Problem 3 BS'!B$12</f>
        <v>0.98895102297358028</v>
      </c>
      <c r="C23" s="56">
        <f>'Problem 3 BS'!C23/'Problem 3 BS'!C$12</f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22" sqref="F22"/>
    </sheetView>
  </sheetViews>
  <sheetFormatPr defaultColWidth="13.5703125" defaultRowHeight="15" x14ac:dyDescent="0.25"/>
  <cols>
    <col min="1" max="1" width="27.85546875" bestFit="1" customWidth="1"/>
    <col min="2" max="3" width="10.140625" bestFit="1" customWidth="1"/>
  </cols>
  <sheetData>
    <row r="1" spans="1:3" ht="15.75" x14ac:dyDescent="0.25">
      <c r="A1" s="115" t="s">
        <v>90</v>
      </c>
      <c r="B1" s="115"/>
      <c r="C1" s="115"/>
    </row>
    <row r="2" spans="1:3" ht="15.75" x14ac:dyDescent="0.25">
      <c r="A2" s="51" t="s">
        <v>88</v>
      </c>
      <c r="B2" s="51"/>
      <c r="C2" s="51"/>
    </row>
    <row r="3" spans="1:3" ht="16.5" thickBot="1" x14ac:dyDescent="0.3">
      <c r="A3" s="52" t="s">
        <v>78</v>
      </c>
      <c r="B3" s="52"/>
      <c r="C3" s="52"/>
    </row>
    <row r="4" spans="1:3" ht="15.75" x14ac:dyDescent="0.25">
      <c r="A4" s="5"/>
      <c r="B4" s="5">
        <v>2012</v>
      </c>
      <c r="C4" s="5">
        <v>2011</v>
      </c>
    </row>
    <row r="5" spans="1:3" ht="15.75" x14ac:dyDescent="0.25">
      <c r="A5" s="3" t="s">
        <v>1</v>
      </c>
      <c r="B5" s="78">
        <f>C5*1.25</f>
        <v>1937500</v>
      </c>
      <c r="C5" s="78">
        <v>1550000</v>
      </c>
    </row>
    <row r="6" spans="1:3" ht="15.75" x14ac:dyDescent="0.25">
      <c r="A6" s="3" t="s">
        <v>72</v>
      </c>
      <c r="B6" s="110">
        <f>(C6/C5)*B5</f>
        <v>1562500</v>
      </c>
      <c r="C6" s="110">
        <v>1250000</v>
      </c>
    </row>
    <row r="7" spans="1:3" ht="15.75" x14ac:dyDescent="0.25">
      <c r="A7" s="7" t="s">
        <v>3</v>
      </c>
      <c r="B7" s="111">
        <f>B5-B6</f>
        <v>375000</v>
      </c>
      <c r="C7" s="111">
        <f>C5-C6</f>
        <v>300000</v>
      </c>
    </row>
    <row r="8" spans="1:3" ht="15.75" x14ac:dyDescent="0.25">
      <c r="A8" s="3" t="s">
        <v>4</v>
      </c>
      <c r="B8" s="78">
        <f>(C8/C5)*B5</f>
        <v>137500</v>
      </c>
      <c r="C8" s="78">
        <v>110000</v>
      </c>
    </row>
    <row r="9" spans="1:3" ht="15.75" x14ac:dyDescent="0.25">
      <c r="A9" s="3" t="s">
        <v>48</v>
      </c>
      <c r="B9" s="110">
        <f>C9*1.12</f>
        <v>16800</v>
      </c>
      <c r="C9" s="110">
        <v>15000</v>
      </c>
    </row>
    <row r="10" spans="1:3" ht="15.75" x14ac:dyDescent="0.25">
      <c r="A10" s="7" t="s">
        <v>8</v>
      </c>
      <c r="B10" s="111">
        <f>B7-SUM(B8:B9)</f>
        <v>220700</v>
      </c>
      <c r="C10" s="111">
        <f>C7-SUM(C8:C9)</f>
        <v>175000</v>
      </c>
    </row>
    <row r="11" spans="1:3" ht="15.75" x14ac:dyDescent="0.25">
      <c r="A11" s="3" t="s">
        <v>9</v>
      </c>
      <c r="B11" s="110">
        <f>1.2*C11</f>
        <v>30000</v>
      </c>
      <c r="C11" s="110">
        <v>25000</v>
      </c>
    </row>
    <row r="12" spans="1:3" ht="15.75" x14ac:dyDescent="0.25">
      <c r="A12" s="7" t="s">
        <v>10</v>
      </c>
      <c r="B12" s="111">
        <f>B10-B11</f>
        <v>190700</v>
      </c>
      <c r="C12" s="111">
        <f>C10-C11</f>
        <v>150000</v>
      </c>
    </row>
    <row r="13" spans="1:3" ht="15.75" x14ac:dyDescent="0.25">
      <c r="A13" s="3" t="s">
        <v>11</v>
      </c>
      <c r="B13" s="110">
        <f>B12*B17</f>
        <v>66745</v>
      </c>
      <c r="C13" s="110">
        <f>C12*C17</f>
        <v>52500</v>
      </c>
    </row>
    <row r="14" spans="1:3" ht="16.5" thickBot="1" x14ac:dyDescent="0.3">
      <c r="A14" s="7" t="s">
        <v>12</v>
      </c>
      <c r="B14" s="100">
        <f>B12-B13</f>
        <v>123955</v>
      </c>
      <c r="C14" s="100">
        <f>C12-C13</f>
        <v>97500</v>
      </c>
    </row>
    <row r="15" spans="1:3" ht="15.75" thickTop="1" x14ac:dyDescent="0.25">
      <c r="B15" s="73"/>
      <c r="C15" s="73"/>
    </row>
    <row r="16" spans="1:3" ht="15.75" x14ac:dyDescent="0.25">
      <c r="A16" s="12" t="s">
        <v>13</v>
      </c>
      <c r="B16" s="74"/>
      <c r="C16" s="74"/>
    </row>
    <row r="17" spans="1:3" ht="15.75" x14ac:dyDescent="0.25">
      <c r="A17" s="13" t="s">
        <v>14</v>
      </c>
      <c r="B17" s="76">
        <v>0.35</v>
      </c>
      <c r="C17" s="76">
        <v>0.35</v>
      </c>
    </row>
    <row r="18" spans="1:3" ht="15.75" x14ac:dyDescent="0.25">
      <c r="A18" s="13" t="s">
        <v>15</v>
      </c>
      <c r="B18" s="78">
        <v>80000</v>
      </c>
      <c r="C18" s="78">
        <v>80000</v>
      </c>
    </row>
    <row r="19" spans="1:3" ht="15.75" x14ac:dyDescent="0.25">
      <c r="A19" s="17" t="s">
        <v>16</v>
      </c>
      <c r="B19" s="112">
        <f>B14/B18</f>
        <v>1.5494375</v>
      </c>
      <c r="C19" s="81">
        <f>C14/C18</f>
        <v>1.21875</v>
      </c>
    </row>
    <row r="20" spans="1:3" ht="15.75" x14ac:dyDescent="0.25">
      <c r="A20" s="108" t="s">
        <v>86</v>
      </c>
      <c r="B20" s="112">
        <f>0.5*B19</f>
        <v>0.77471875000000001</v>
      </c>
      <c r="C20" s="113"/>
    </row>
    <row r="21" spans="1:3" ht="15.75" x14ac:dyDescent="0.25">
      <c r="A21" s="108" t="s">
        <v>87</v>
      </c>
      <c r="B21" s="112">
        <f>B19-B20</f>
        <v>0.77471875000000001</v>
      </c>
      <c r="C21" s="73"/>
    </row>
  </sheetData>
  <mergeCells count="3">
    <mergeCell ref="A2:C2"/>
    <mergeCell ref="A3:C3"/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="90" zoomScaleNormal="90" workbookViewId="0">
      <selection sqref="A1:XFD1048576"/>
    </sheetView>
  </sheetViews>
  <sheetFormatPr defaultRowHeight="15" x14ac:dyDescent="0.25"/>
  <cols>
    <col min="1" max="1" width="37.85546875" bestFit="1" customWidth="1"/>
    <col min="2" max="3" width="11" bestFit="1" customWidth="1"/>
    <col min="5" max="5" width="6.7109375" bestFit="1" customWidth="1"/>
  </cols>
  <sheetData>
    <row r="1" spans="1:3" ht="15.75" x14ac:dyDescent="0.25">
      <c r="A1" s="1" t="s">
        <v>90</v>
      </c>
      <c r="B1" s="65"/>
      <c r="C1" s="65"/>
    </row>
    <row r="2" spans="1:3" ht="15.75" x14ac:dyDescent="0.25">
      <c r="A2" s="4" t="s">
        <v>89</v>
      </c>
      <c r="B2" s="65"/>
      <c r="C2" s="65"/>
    </row>
    <row r="3" spans="1:3" ht="16.5" thickBot="1" x14ac:dyDescent="0.3">
      <c r="A3" s="22" t="s">
        <v>91</v>
      </c>
      <c r="B3" s="65"/>
      <c r="C3" s="65"/>
    </row>
    <row r="4" spans="1:3" ht="15.75" x14ac:dyDescent="0.25">
      <c r="A4" s="5" t="s">
        <v>20</v>
      </c>
      <c r="B4" s="5">
        <v>2012</v>
      </c>
      <c r="C4" s="5">
        <v>2011</v>
      </c>
    </row>
    <row r="5" spans="1:3" ht="15.75" x14ac:dyDescent="0.25">
      <c r="A5" s="13" t="s">
        <v>21</v>
      </c>
      <c r="B5" s="78">
        <f>C5+'Problem 4 SCF'!C21</f>
        <v>152327.4999999998</v>
      </c>
      <c r="C5" s="78">
        <v>20000</v>
      </c>
    </row>
    <row r="6" spans="1:3" ht="15.75" x14ac:dyDescent="0.25">
      <c r="A6" s="13" t="s">
        <v>23</v>
      </c>
      <c r="B6" s="114">
        <f>1.15*C6</f>
        <v>138000</v>
      </c>
      <c r="C6" s="114">
        <v>120000</v>
      </c>
    </row>
    <row r="7" spans="1:3" ht="15.75" x14ac:dyDescent="0.25">
      <c r="A7" s="13" t="s">
        <v>24</v>
      </c>
      <c r="B7" s="110">
        <f>1.15*C7</f>
        <v>252999.99999999997</v>
      </c>
      <c r="C7" s="110">
        <v>220000</v>
      </c>
    </row>
    <row r="8" spans="1:3" ht="15.75" x14ac:dyDescent="0.25">
      <c r="A8" s="25" t="s">
        <v>26</v>
      </c>
      <c r="B8" s="87">
        <f>SUM(B5:B7)</f>
        <v>543327.49999999977</v>
      </c>
      <c r="C8" s="87">
        <f>SUM(C5:C7)</f>
        <v>360000</v>
      </c>
    </row>
    <row r="9" spans="1:3" ht="15.75" x14ac:dyDescent="0.25">
      <c r="A9" s="13" t="s">
        <v>27</v>
      </c>
      <c r="B9" s="114">
        <f>C9*1.12</f>
        <v>1288000.0000000002</v>
      </c>
      <c r="C9" s="114">
        <v>1150000</v>
      </c>
    </row>
    <row r="10" spans="1:3" ht="15.75" x14ac:dyDescent="0.25">
      <c r="A10" s="13" t="s">
        <v>28</v>
      </c>
      <c r="B10" s="110">
        <f>C10+'Problem 4 IS'!B9</f>
        <v>266800</v>
      </c>
      <c r="C10" s="110">
        <v>250000</v>
      </c>
    </row>
    <row r="11" spans="1:3" ht="15.75" x14ac:dyDescent="0.25">
      <c r="A11" s="25" t="s">
        <v>29</v>
      </c>
      <c r="B11" s="90">
        <f>B9-B10</f>
        <v>1021200.0000000002</v>
      </c>
      <c r="C11" s="90">
        <f>C9-C10</f>
        <v>900000</v>
      </c>
    </row>
    <row r="12" spans="1:3" ht="16.5" thickBot="1" x14ac:dyDescent="0.3">
      <c r="A12" s="7" t="s">
        <v>31</v>
      </c>
      <c r="B12" s="93">
        <f>B8+SUM(B11:B11)</f>
        <v>1564527.5</v>
      </c>
      <c r="C12" s="93">
        <f>C8+SUM(C11:C11)</f>
        <v>1260000</v>
      </c>
    </row>
    <row r="13" spans="1:3" ht="16.5" thickTop="1" x14ac:dyDescent="0.25">
      <c r="A13" s="5" t="s">
        <v>32</v>
      </c>
      <c r="B13" s="29"/>
      <c r="C13" s="29"/>
    </row>
    <row r="14" spans="1:3" ht="15.75" x14ac:dyDescent="0.25">
      <c r="A14" s="13" t="s">
        <v>33</v>
      </c>
      <c r="B14" s="114">
        <f>1.15*C14</f>
        <v>101430.00000000001</v>
      </c>
      <c r="C14" s="114">
        <f>0.07*C12</f>
        <v>88200.000000000015</v>
      </c>
    </row>
    <row r="15" spans="1:3" ht="15.75" x14ac:dyDescent="0.25">
      <c r="A15" s="13" t="s">
        <v>34</v>
      </c>
      <c r="B15" s="110">
        <f>1.15*C15</f>
        <v>7244.9999999999991</v>
      </c>
      <c r="C15" s="110">
        <f>0.005*C12</f>
        <v>6300</v>
      </c>
    </row>
    <row r="16" spans="1:3" ht="15.75" x14ac:dyDescent="0.25">
      <c r="A16" s="25" t="s">
        <v>37</v>
      </c>
      <c r="B16" s="96">
        <f>SUM(B14:B15)</f>
        <v>108675.00000000001</v>
      </c>
      <c r="C16" s="96">
        <f>SUM(C14:C15)</f>
        <v>94500.000000000015</v>
      </c>
    </row>
    <row r="17" spans="1:3" ht="15.75" x14ac:dyDescent="0.25">
      <c r="A17" s="13" t="s">
        <v>38</v>
      </c>
      <c r="B17" s="110">
        <f>C17*1.2</f>
        <v>302400</v>
      </c>
      <c r="C17" s="110">
        <f>0.2*C12</f>
        <v>252000</v>
      </c>
    </row>
    <row r="18" spans="1:3" ht="15.75" x14ac:dyDescent="0.25">
      <c r="A18" s="25" t="s">
        <v>39</v>
      </c>
      <c r="B18" s="96">
        <f>SUM(B16:B17)</f>
        <v>411075</v>
      </c>
      <c r="C18" s="96">
        <f>SUM(C16:C17)</f>
        <v>346500</v>
      </c>
    </row>
    <row r="19" spans="1:3" ht="15.75" x14ac:dyDescent="0.25">
      <c r="A19" s="13" t="s">
        <v>40</v>
      </c>
      <c r="B19" s="78">
        <f>C19*1.25</f>
        <v>700875</v>
      </c>
      <c r="C19" s="78">
        <f>0.445*C12</f>
        <v>560700</v>
      </c>
    </row>
    <row r="20" spans="1:3" ht="15.75" x14ac:dyDescent="0.25">
      <c r="A20" s="13" t="s">
        <v>41</v>
      </c>
      <c r="B20" s="78">
        <f>C20*1.25</f>
        <v>189000</v>
      </c>
      <c r="C20" s="78">
        <f>0.12*C12</f>
        <v>151200</v>
      </c>
    </row>
    <row r="21" spans="1:3" ht="15.75" x14ac:dyDescent="0.25">
      <c r="A21" s="13" t="s">
        <v>42</v>
      </c>
      <c r="B21" s="78">
        <f>C21+('Problem 4 IS'!B14*0.5)</f>
        <v>263577.5</v>
      </c>
      <c r="C21" s="110">
        <f>0.16*C12</f>
        <v>201600</v>
      </c>
    </row>
    <row r="22" spans="1:3" ht="15.75" x14ac:dyDescent="0.25">
      <c r="A22" s="25" t="s">
        <v>43</v>
      </c>
      <c r="B22" s="99">
        <f>SUM(B19:B21)</f>
        <v>1153452.5</v>
      </c>
      <c r="C22" s="99">
        <f>SUM(C19:C21)</f>
        <v>913500</v>
      </c>
    </row>
    <row r="23" spans="1:3" ht="16.5" thickBot="1" x14ac:dyDescent="0.3">
      <c r="A23" s="7" t="s">
        <v>44</v>
      </c>
      <c r="B23" s="100">
        <f>B18+B22</f>
        <v>1564527.5</v>
      </c>
      <c r="C23" s="100">
        <f>C18+C22</f>
        <v>1260000</v>
      </c>
    </row>
    <row r="24" spans="1:3" ht="15.75" thickTop="1" x14ac:dyDescent="0.25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="90" zoomScaleNormal="90" workbookViewId="0">
      <selection activeCell="I24" sqref="I24"/>
    </sheetView>
  </sheetViews>
  <sheetFormatPr defaultRowHeight="15" x14ac:dyDescent="0.25"/>
  <cols>
    <col min="1" max="1" width="36.140625" bestFit="1" customWidth="1"/>
    <col min="2" max="2" width="9.28515625" bestFit="1" customWidth="1"/>
    <col min="3" max="3" width="9.140625" bestFit="1" customWidth="1"/>
    <col min="4" max="4" width="5.5703125" customWidth="1"/>
  </cols>
  <sheetData>
    <row r="1" spans="1:3" ht="15.75" x14ac:dyDescent="0.25">
      <c r="A1" s="1" t="s">
        <v>90</v>
      </c>
      <c r="B1" s="2"/>
      <c r="C1" s="2"/>
    </row>
    <row r="2" spans="1:3" ht="15.75" x14ac:dyDescent="0.25">
      <c r="A2" s="51" t="s">
        <v>84</v>
      </c>
      <c r="B2" s="51"/>
      <c r="C2" s="51"/>
    </row>
    <row r="3" spans="1:3" ht="16.5" thickBot="1" x14ac:dyDescent="0.3">
      <c r="A3" s="4" t="s">
        <v>92</v>
      </c>
      <c r="B3" s="33"/>
      <c r="C3" s="33"/>
    </row>
    <row r="4" spans="1:3" ht="15.75" x14ac:dyDescent="0.25">
      <c r="A4" s="34" t="s">
        <v>46</v>
      </c>
      <c r="B4" s="34"/>
      <c r="C4" s="34"/>
    </row>
    <row r="5" spans="1:3" ht="15.75" x14ac:dyDescent="0.25">
      <c r="A5" s="35" t="s">
        <v>47</v>
      </c>
      <c r="B5" s="16">
        <f>'Problem 4 IS'!B14</f>
        <v>123955</v>
      </c>
      <c r="C5" s="9"/>
    </row>
    <row r="6" spans="1:3" ht="15.75" x14ac:dyDescent="0.25">
      <c r="A6" s="36" t="s">
        <v>48</v>
      </c>
      <c r="B6" s="16">
        <f>'Problem 4 IS'!B9</f>
        <v>16800</v>
      </c>
      <c r="C6" s="9"/>
    </row>
    <row r="7" spans="1:3" ht="15.75" x14ac:dyDescent="0.25">
      <c r="A7" s="3" t="s">
        <v>50</v>
      </c>
      <c r="B7" s="16">
        <f>'Problem 4 BS'!C6-'Problem 4 BS'!B6</f>
        <v>-18000</v>
      </c>
      <c r="C7" s="9"/>
    </row>
    <row r="8" spans="1:3" ht="15.75" x14ac:dyDescent="0.25">
      <c r="A8" s="3" t="s">
        <v>85</v>
      </c>
      <c r="B8" s="16">
        <f>'Problem 4 BS'!C7-'Problem 4 BS'!B7</f>
        <v>-32999.999999999971</v>
      </c>
      <c r="C8" s="9"/>
    </row>
    <row r="9" spans="1:3" ht="15.75" x14ac:dyDescent="0.25">
      <c r="A9" s="3" t="s">
        <v>53</v>
      </c>
      <c r="B9" s="16">
        <f>'Problem 4 BS'!B14-'Problem 4 BS'!C14</f>
        <v>13230</v>
      </c>
      <c r="C9" s="9"/>
    </row>
    <row r="10" spans="1:3" ht="16.5" thickBot="1" x14ac:dyDescent="0.3">
      <c r="A10" s="37" t="s">
        <v>56</v>
      </c>
      <c r="B10" s="3"/>
      <c r="C10" s="101">
        <f>SUM(B5:B9)</f>
        <v>102985.00000000003</v>
      </c>
    </row>
    <row r="11" spans="1:3" s="107" customFormat="1" ht="15.75" x14ac:dyDescent="0.25">
      <c r="A11" s="34" t="s">
        <v>57</v>
      </c>
      <c r="B11" s="34"/>
      <c r="C11" s="34"/>
    </row>
    <row r="12" spans="1:3" ht="15.75" x14ac:dyDescent="0.25">
      <c r="A12" s="3" t="s">
        <v>58</v>
      </c>
      <c r="B12" s="16">
        <f>'Problem 4 BS'!C9-'Problem 4 BS'!B9</f>
        <v>-138000.00000000023</v>
      </c>
      <c r="C12" s="9"/>
    </row>
    <row r="13" spans="1:3" ht="16.5" thickBot="1" x14ac:dyDescent="0.3">
      <c r="A13" s="37" t="s">
        <v>60</v>
      </c>
      <c r="B13" s="38"/>
      <c r="C13" s="101">
        <f>SUM(B12:B12)</f>
        <v>-138000.00000000023</v>
      </c>
    </row>
    <row r="14" spans="1:3" s="107" customFormat="1" ht="15.75" x14ac:dyDescent="0.25">
      <c r="A14" s="34" t="s">
        <v>61</v>
      </c>
      <c r="B14" s="34"/>
      <c r="C14" s="34"/>
    </row>
    <row r="15" spans="1:3" ht="15.75" x14ac:dyDescent="0.25">
      <c r="A15" s="3" t="s">
        <v>80</v>
      </c>
      <c r="B15" s="16">
        <f>'Problem 4 BS'!B15-'Problem 4 BS'!C15</f>
        <v>944.99999999999909</v>
      </c>
      <c r="C15" s="9"/>
    </row>
    <row r="16" spans="1:3" ht="15.75" x14ac:dyDescent="0.25">
      <c r="A16" s="3" t="s">
        <v>63</v>
      </c>
      <c r="B16" s="16">
        <f>'Problem 4 BS'!B17-'Problem 4 BS'!C17</f>
        <v>50400</v>
      </c>
      <c r="C16" s="9"/>
    </row>
    <row r="17" spans="1:3" ht="15.75" x14ac:dyDescent="0.25">
      <c r="A17" s="3" t="s">
        <v>64</v>
      </c>
      <c r="B17" s="16">
        <f>'Problem 4 BS'!B19-'Problem 4 BS'!C19</f>
        <v>140175</v>
      </c>
      <c r="C17" s="9"/>
    </row>
    <row r="18" spans="1:3" ht="15.75" x14ac:dyDescent="0.25">
      <c r="A18" s="3" t="s">
        <v>65</v>
      </c>
      <c r="B18" s="16">
        <f>'Problem 4 BS'!B20-'Problem 4 BS'!C20</f>
        <v>37800</v>
      </c>
      <c r="C18" s="9"/>
    </row>
    <row r="19" spans="1:3" ht="15.75" x14ac:dyDescent="0.25">
      <c r="A19" s="3" t="s">
        <v>66</v>
      </c>
      <c r="B19" s="16">
        <f>-('Problem 4 IS'!B14-('Problem 4 BS'!B21-'Problem 4 BS'!C21))</f>
        <v>-61977.5</v>
      </c>
    </row>
    <row r="20" spans="1:3" s="107" customFormat="1" ht="15.75" x14ac:dyDescent="0.25">
      <c r="A20" s="37" t="s">
        <v>67</v>
      </c>
      <c r="B20" s="37"/>
      <c r="C20" s="101">
        <f>SUM(B15:B19)</f>
        <v>167342.5</v>
      </c>
    </row>
    <row r="21" spans="1:3" ht="16.5" thickBot="1" x14ac:dyDescent="0.3">
      <c r="A21" s="39" t="s">
        <v>68</v>
      </c>
      <c r="B21" s="40"/>
      <c r="C21" s="109">
        <f>SUM(C10:C20)</f>
        <v>132327.4999999998</v>
      </c>
    </row>
    <row r="22" spans="1:3" ht="15.75" thickTop="1" x14ac:dyDescent="0.25">
      <c r="A22" s="43" t="s">
        <v>69</v>
      </c>
      <c r="B22" s="44"/>
      <c r="C22" s="45"/>
    </row>
    <row r="23" spans="1:3" ht="15.75" x14ac:dyDescent="0.25">
      <c r="A23" s="46" t="s">
        <v>70</v>
      </c>
      <c r="B23" s="16">
        <f>'Problem 4 BS'!C5</f>
        <v>20000</v>
      </c>
      <c r="C23" s="16"/>
    </row>
    <row r="24" spans="1:3" ht="15.75" x14ac:dyDescent="0.25">
      <c r="A24" s="46" t="s">
        <v>71</v>
      </c>
      <c r="B24" s="16">
        <f>'Problem 4 BS'!B5</f>
        <v>152327.4999999998</v>
      </c>
      <c r="C24" s="16"/>
    </row>
    <row r="25" spans="1:3" ht="15.75" x14ac:dyDescent="0.25">
      <c r="A25" s="47" t="s">
        <v>68</v>
      </c>
      <c r="B25" s="16"/>
      <c r="C25" s="16">
        <f>B24-B23</f>
        <v>132327.4999999998</v>
      </c>
    </row>
  </sheetData>
  <mergeCells count="1"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="85" zoomScaleNormal="85" workbookViewId="0">
      <selection sqref="A1:XFD1048576"/>
    </sheetView>
  </sheetViews>
  <sheetFormatPr defaultRowHeight="15.75" x14ac:dyDescent="0.25"/>
  <cols>
    <col min="1" max="1" width="38.42578125" style="3" bestFit="1" customWidth="1"/>
    <col min="2" max="3" width="10.28515625" style="3" bestFit="1" customWidth="1"/>
    <col min="4" max="16384" width="9.140625" style="3"/>
  </cols>
  <sheetData>
    <row r="1" spans="1:3" x14ac:dyDescent="0.25">
      <c r="A1" s="1" t="s">
        <v>75</v>
      </c>
      <c r="B1" s="2"/>
      <c r="C1" s="2"/>
    </row>
    <row r="2" spans="1:3" x14ac:dyDescent="0.25">
      <c r="A2" s="4" t="s">
        <v>19</v>
      </c>
      <c r="B2" s="4"/>
      <c r="C2" s="4"/>
    </row>
    <row r="3" spans="1:3" ht="16.5" thickBot="1" x14ac:dyDescent="0.3">
      <c r="A3" s="22" t="s">
        <v>73</v>
      </c>
      <c r="B3" s="22"/>
      <c r="C3" s="22"/>
    </row>
    <row r="4" spans="1:3" x14ac:dyDescent="0.25">
      <c r="A4" s="5" t="s">
        <v>20</v>
      </c>
      <c r="B4" s="23">
        <v>2011</v>
      </c>
      <c r="C4" s="23">
        <v>2010</v>
      </c>
    </row>
    <row r="5" spans="1:3" x14ac:dyDescent="0.25">
      <c r="A5" s="13" t="s">
        <v>21</v>
      </c>
      <c r="B5" s="24">
        <v>108000</v>
      </c>
      <c r="C5" s="9">
        <v>50000</v>
      </c>
    </row>
    <row r="6" spans="1:3" x14ac:dyDescent="0.25">
      <c r="A6" s="13" t="s">
        <v>22</v>
      </c>
      <c r="B6" s="11">
        <v>150000</v>
      </c>
      <c r="C6" s="11">
        <v>100000</v>
      </c>
    </row>
    <row r="7" spans="1:3" x14ac:dyDescent="0.25">
      <c r="A7" s="13" t="s">
        <v>23</v>
      </c>
      <c r="B7" s="11">
        <v>450000</v>
      </c>
      <c r="C7" s="11">
        <v>350000</v>
      </c>
    </row>
    <row r="8" spans="1:3" x14ac:dyDescent="0.25">
      <c r="A8" s="13" t="s">
        <v>24</v>
      </c>
      <c r="B8" s="11">
        <v>1250000</v>
      </c>
      <c r="C8" s="11">
        <v>850000</v>
      </c>
    </row>
    <row r="9" spans="1:3" x14ac:dyDescent="0.25">
      <c r="A9" s="13" t="s">
        <v>25</v>
      </c>
      <c r="B9" s="6">
        <v>120000</v>
      </c>
      <c r="C9" s="6">
        <v>40000</v>
      </c>
    </row>
    <row r="10" spans="1:3" x14ac:dyDescent="0.25">
      <c r="A10" s="25" t="s">
        <v>26</v>
      </c>
      <c r="B10" s="26">
        <f>SUM(B5:B9)</f>
        <v>2078000</v>
      </c>
      <c r="C10" s="26">
        <f>SUM(C5:C9)</f>
        <v>1390000</v>
      </c>
    </row>
    <row r="11" spans="1:3" x14ac:dyDescent="0.25">
      <c r="A11" s="13" t="s">
        <v>27</v>
      </c>
      <c r="B11" s="11">
        <v>5350000</v>
      </c>
      <c r="C11" s="11">
        <v>4800000</v>
      </c>
    </row>
    <row r="12" spans="1:3" x14ac:dyDescent="0.25">
      <c r="A12" s="13" t="s">
        <v>28</v>
      </c>
      <c r="B12" s="6">
        <f>C12+'Problem 1 IS'!B10</f>
        <v>410000</v>
      </c>
      <c r="C12" s="6">
        <v>290000</v>
      </c>
    </row>
    <row r="13" spans="1:3" x14ac:dyDescent="0.25">
      <c r="A13" s="25" t="s">
        <v>29</v>
      </c>
      <c r="B13" s="27">
        <f>B11-B12</f>
        <v>4940000</v>
      </c>
      <c r="C13" s="27">
        <f>C11-C12</f>
        <v>4510000</v>
      </c>
    </row>
    <row r="14" spans="1:3" x14ac:dyDescent="0.25">
      <c r="A14" s="13" t="s">
        <v>30</v>
      </c>
      <c r="B14" s="6">
        <v>450000</v>
      </c>
      <c r="C14" s="6">
        <v>360000</v>
      </c>
    </row>
    <row r="15" spans="1:3" ht="16.5" thickBot="1" x14ac:dyDescent="0.3">
      <c r="A15" s="7" t="s">
        <v>31</v>
      </c>
      <c r="B15" s="28">
        <f>B10+SUM(B13:B14)</f>
        <v>7468000</v>
      </c>
      <c r="C15" s="28">
        <f>C10+SUM(C13:C14)</f>
        <v>6260000</v>
      </c>
    </row>
    <row r="16" spans="1:3" ht="16.5" thickTop="1" x14ac:dyDescent="0.25">
      <c r="A16" s="5" t="s">
        <v>32</v>
      </c>
      <c r="B16" s="29"/>
      <c r="C16" s="29"/>
    </row>
    <row r="17" spans="1:3" x14ac:dyDescent="0.25">
      <c r="A17" s="13" t="s">
        <v>33</v>
      </c>
      <c r="B17" s="11">
        <v>420000</v>
      </c>
      <c r="C17" s="11">
        <v>380000</v>
      </c>
    </row>
    <row r="18" spans="1:3" x14ac:dyDescent="0.25">
      <c r="A18" s="13" t="s">
        <v>34</v>
      </c>
      <c r="B18" s="11">
        <v>150000</v>
      </c>
      <c r="C18" s="11">
        <v>100000</v>
      </c>
    </row>
    <row r="19" spans="1:3" x14ac:dyDescent="0.25">
      <c r="A19" s="13" t="s">
        <v>35</v>
      </c>
      <c r="B19" s="11">
        <v>150000</v>
      </c>
      <c r="C19" s="11">
        <v>100000</v>
      </c>
    </row>
    <row r="20" spans="1:3" x14ac:dyDescent="0.25">
      <c r="A20" s="13" t="s">
        <v>36</v>
      </c>
      <c r="B20" s="6">
        <v>200000</v>
      </c>
      <c r="C20" s="6">
        <v>180000</v>
      </c>
    </row>
    <row r="21" spans="1:3" x14ac:dyDescent="0.25">
      <c r="A21" s="25" t="s">
        <v>37</v>
      </c>
      <c r="B21" s="30">
        <f>SUM(B17:B20)</f>
        <v>920000</v>
      </c>
      <c r="C21" s="30">
        <f>SUM(C17:C20)</f>
        <v>760000</v>
      </c>
    </row>
    <row r="22" spans="1:3" x14ac:dyDescent="0.25">
      <c r="A22" s="13" t="s">
        <v>38</v>
      </c>
      <c r="B22" s="6">
        <v>2900000</v>
      </c>
      <c r="C22" s="6">
        <v>2500000</v>
      </c>
    </row>
    <row r="23" spans="1:3" x14ac:dyDescent="0.25">
      <c r="A23" s="25" t="s">
        <v>39</v>
      </c>
      <c r="B23" s="30">
        <f>SUM(B21:B22)</f>
        <v>3820000</v>
      </c>
      <c r="C23" s="30">
        <f>SUM(C21:C22)</f>
        <v>3260000</v>
      </c>
    </row>
    <row r="24" spans="1:3" x14ac:dyDescent="0.25">
      <c r="A24" s="13" t="s">
        <v>76</v>
      </c>
      <c r="B24" s="9">
        <f>'Problem 1 IS'!B20*25</f>
        <v>2500000</v>
      </c>
      <c r="C24" s="9">
        <f>'Problem 1 IS'!C20*25</f>
        <v>2000000</v>
      </c>
    </row>
    <row r="25" spans="1:3" x14ac:dyDescent="0.25">
      <c r="A25" s="13" t="s">
        <v>41</v>
      </c>
      <c r="B25" s="9">
        <v>600000</v>
      </c>
      <c r="C25" s="9">
        <v>500000</v>
      </c>
    </row>
    <row r="26" spans="1:3" x14ac:dyDescent="0.25">
      <c r="A26" s="13" t="s">
        <v>42</v>
      </c>
      <c r="B26" s="6">
        <f>C26+'Problem 1 IS'!B16/2</f>
        <v>548000</v>
      </c>
      <c r="C26" s="6">
        <v>500000</v>
      </c>
    </row>
    <row r="27" spans="1:3" x14ac:dyDescent="0.25">
      <c r="A27" s="25" t="s">
        <v>43</v>
      </c>
      <c r="B27" s="31">
        <f>SUM(B24:B26)</f>
        <v>3648000</v>
      </c>
      <c r="C27" s="31">
        <f>SUM(C24:C26)</f>
        <v>3000000</v>
      </c>
    </row>
    <row r="28" spans="1:3" ht="16.5" thickBot="1" x14ac:dyDescent="0.3">
      <c r="A28" s="7" t="s">
        <v>44</v>
      </c>
      <c r="B28" s="28">
        <f>B23+B27</f>
        <v>7468000</v>
      </c>
      <c r="C28" s="28">
        <f>C23+C27</f>
        <v>6260000</v>
      </c>
    </row>
    <row r="29" spans="1:3" ht="16.5" thickTop="1" x14ac:dyDescent="0.25">
      <c r="A29" s="32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4" zoomScale="75" zoomScaleNormal="75" workbookViewId="0">
      <selection activeCell="A28" sqref="A28:C31"/>
    </sheetView>
  </sheetViews>
  <sheetFormatPr defaultRowHeight="15" outlineLevelRow="1" x14ac:dyDescent="0.25"/>
  <cols>
    <col min="1" max="1" width="39.140625" bestFit="1" customWidth="1"/>
    <col min="2" max="2" width="8.28515625" bestFit="1" customWidth="1"/>
    <col min="3" max="3" width="9.28515625" bestFit="1" customWidth="1"/>
    <col min="4" max="4" width="16.7109375" customWidth="1"/>
    <col min="5" max="5" width="37.85546875" bestFit="1" customWidth="1"/>
    <col min="6" max="7" width="12.28515625" bestFit="1" customWidth="1"/>
  </cols>
  <sheetData>
    <row r="1" spans="1:3" ht="15.75" x14ac:dyDescent="0.25">
      <c r="A1" s="1" t="s">
        <v>75</v>
      </c>
      <c r="B1" s="2"/>
      <c r="C1" s="2"/>
    </row>
    <row r="2" spans="1:3" ht="15.75" x14ac:dyDescent="0.25">
      <c r="A2" s="4" t="s">
        <v>45</v>
      </c>
      <c r="B2" s="33"/>
      <c r="C2" s="33"/>
    </row>
    <row r="3" spans="1:3" ht="16.5" thickBot="1" x14ac:dyDescent="0.3">
      <c r="A3" s="52" t="s">
        <v>74</v>
      </c>
      <c r="B3" s="52"/>
      <c r="C3" s="52"/>
    </row>
    <row r="4" spans="1:3" ht="15.75" outlineLevel="1" x14ac:dyDescent="0.25">
      <c r="A4" s="34" t="s">
        <v>46</v>
      </c>
      <c r="B4" s="34"/>
      <c r="C4" s="34"/>
    </row>
    <row r="5" spans="1:3" ht="15.75" outlineLevel="1" x14ac:dyDescent="0.25">
      <c r="A5" s="35" t="s">
        <v>47</v>
      </c>
      <c r="B5" s="9">
        <f>'Problem 1 IS'!B16</f>
        <v>96000</v>
      </c>
      <c r="C5" s="9"/>
    </row>
    <row r="6" spans="1:3" ht="15.75" outlineLevel="1" x14ac:dyDescent="0.25">
      <c r="A6" s="36" t="s">
        <v>48</v>
      </c>
      <c r="B6" s="9">
        <f>'Problem 1 IS'!B10</f>
        <v>120000</v>
      </c>
      <c r="C6" s="9"/>
    </row>
    <row r="7" spans="1:3" ht="15.75" outlineLevel="1" x14ac:dyDescent="0.25">
      <c r="A7" s="36" t="s">
        <v>49</v>
      </c>
      <c r="B7" s="9">
        <f>'Problem 1 BS'!C6-'Problem 1 BS'!B6</f>
        <v>-50000</v>
      </c>
      <c r="C7" s="9"/>
    </row>
    <row r="8" spans="1:3" ht="15.75" outlineLevel="1" x14ac:dyDescent="0.25">
      <c r="A8" s="3" t="s">
        <v>50</v>
      </c>
      <c r="B8" s="9">
        <f>'Problem 1 BS'!C7-'Problem 1 BS'!B7</f>
        <v>-100000</v>
      </c>
      <c r="C8" s="9"/>
    </row>
    <row r="9" spans="1:3" ht="15.75" outlineLevel="1" x14ac:dyDescent="0.25">
      <c r="A9" s="3" t="s">
        <v>51</v>
      </c>
      <c r="B9" s="9">
        <f>'Problem 1 BS'!C8-'Problem 1 BS'!B8</f>
        <v>-400000</v>
      </c>
      <c r="C9" s="9"/>
    </row>
    <row r="10" spans="1:3" ht="15.75" outlineLevel="1" x14ac:dyDescent="0.25">
      <c r="A10" s="3" t="s">
        <v>52</v>
      </c>
      <c r="B10" s="9">
        <f>'Problem 1 BS'!C9-'Problem 1 BS'!B9</f>
        <v>-80000</v>
      </c>
      <c r="C10" s="9"/>
    </row>
    <row r="11" spans="1:3" ht="15.75" outlineLevel="1" x14ac:dyDescent="0.25">
      <c r="A11" s="3" t="s">
        <v>53</v>
      </c>
      <c r="B11" s="9">
        <f>'Problem 1 BS'!B17-'Problem 1 BS'!C17</f>
        <v>40000</v>
      </c>
      <c r="C11" s="9"/>
    </row>
    <row r="12" spans="1:3" ht="15.75" outlineLevel="1" x14ac:dyDescent="0.25">
      <c r="A12" s="3" t="s">
        <v>54</v>
      </c>
      <c r="B12" s="9">
        <f>'Problem 1 BS'!B19-'Problem 1 BS'!C19</f>
        <v>50000</v>
      </c>
      <c r="C12" s="9"/>
    </row>
    <row r="13" spans="1:3" ht="15.75" outlineLevel="1" x14ac:dyDescent="0.25">
      <c r="A13" s="3" t="s">
        <v>55</v>
      </c>
      <c r="B13" s="9">
        <f>'Problem 1 BS'!B20-'Problem 1 BS'!C20</f>
        <v>20000</v>
      </c>
      <c r="C13" s="9"/>
    </row>
    <row r="14" spans="1:3" ht="16.5" thickBot="1" x14ac:dyDescent="0.3">
      <c r="A14" s="37" t="s">
        <v>56</v>
      </c>
      <c r="B14" s="3"/>
      <c r="C14" s="9">
        <f>SUM(B5:B13)</f>
        <v>-304000</v>
      </c>
    </row>
    <row r="15" spans="1:3" ht="15.75" outlineLevel="1" x14ac:dyDescent="0.25">
      <c r="A15" s="34" t="s">
        <v>57</v>
      </c>
      <c r="B15" s="34"/>
      <c r="C15" s="34"/>
    </row>
    <row r="16" spans="1:3" ht="15.75" outlineLevel="1" x14ac:dyDescent="0.25">
      <c r="A16" s="3" t="s">
        <v>58</v>
      </c>
      <c r="B16" s="9">
        <f>'Problem 1 BS'!C11-'Problem 1 BS'!B11</f>
        <v>-550000</v>
      </c>
      <c r="C16" s="9"/>
    </row>
    <row r="17" spans="1:4" ht="15.75" outlineLevel="1" x14ac:dyDescent="0.25">
      <c r="A17" s="3" t="s">
        <v>59</v>
      </c>
      <c r="B17" s="9">
        <f>'Problem 1 BS'!C14-'Problem 1 BS'!B14</f>
        <v>-90000</v>
      </c>
      <c r="C17" s="9"/>
    </row>
    <row r="18" spans="1:4" ht="16.5" thickBot="1" x14ac:dyDescent="0.3">
      <c r="A18" s="37" t="s">
        <v>60</v>
      </c>
      <c r="B18" s="38"/>
      <c r="C18" s="38">
        <f>SUM(B16:B17)</f>
        <v>-640000</v>
      </c>
    </row>
    <row r="19" spans="1:4" ht="15.75" outlineLevel="1" x14ac:dyDescent="0.25">
      <c r="A19" s="34" t="s">
        <v>61</v>
      </c>
      <c r="B19" s="34"/>
      <c r="C19" s="34"/>
    </row>
    <row r="20" spans="1:4" ht="15.75" outlineLevel="1" x14ac:dyDescent="0.25">
      <c r="A20" s="3" t="s">
        <v>62</v>
      </c>
      <c r="B20" s="9">
        <f>'Problem 1 BS'!B18-'Problem 1 BS'!C18</f>
        <v>50000</v>
      </c>
      <c r="C20" s="9"/>
    </row>
    <row r="21" spans="1:4" ht="15.75" outlineLevel="1" x14ac:dyDescent="0.25">
      <c r="A21" s="3" t="s">
        <v>63</v>
      </c>
      <c r="B21" s="9">
        <f>'Problem 1 BS'!B22-'Problem 1 BS'!C22</f>
        <v>400000</v>
      </c>
      <c r="C21" s="9"/>
    </row>
    <row r="22" spans="1:4" ht="15.75" outlineLevel="1" x14ac:dyDescent="0.25">
      <c r="A22" s="3" t="s">
        <v>64</v>
      </c>
      <c r="B22" s="9">
        <f>'Problem 1 BS'!B24-'Problem 1 BS'!C24</f>
        <v>500000</v>
      </c>
      <c r="C22" s="9"/>
    </row>
    <row r="23" spans="1:4" ht="15.75" outlineLevel="1" x14ac:dyDescent="0.25">
      <c r="A23" s="3" t="s">
        <v>65</v>
      </c>
      <c r="B23" s="9">
        <f>'Problem 1 BS'!B25-'Problem 1 BS'!C25</f>
        <v>100000</v>
      </c>
      <c r="C23" s="9"/>
    </row>
    <row r="24" spans="1:4" ht="15.75" outlineLevel="1" x14ac:dyDescent="0.25">
      <c r="A24" s="3" t="s">
        <v>66</v>
      </c>
      <c r="B24" s="9">
        <f>-('Problem 1 IS'!B16-('Problem 1 BS'!B26-'Problem 1 BS'!C26))</f>
        <v>-48000</v>
      </c>
      <c r="C24" s="9"/>
    </row>
    <row r="25" spans="1:4" ht="15.75" x14ac:dyDescent="0.25">
      <c r="A25" s="37" t="s">
        <v>67</v>
      </c>
      <c r="B25" s="37"/>
      <c r="C25" s="38">
        <f>SUM(B20:B24)</f>
        <v>1002000</v>
      </c>
    </row>
    <row r="26" spans="1:4" ht="16.5" thickBot="1" x14ac:dyDescent="0.3">
      <c r="A26" s="39" t="s">
        <v>68</v>
      </c>
      <c r="B26" s="40"/>
      <c r="C26" s="41">
        <f>SUM(C14:C25)</f>
        <v>58000</v>
      </c>
      <c r="D26" s="42"/>
    </row>
    <row r="27" spans="1:4" ht="16.5" thickTop="1" thickBot="1" x14ac:dyDescent="0.3"/>
    <row r="28" spans="1:4" x14ac:dyDescent="0.25">
      <c r="A28" s="43" t="s">
        <v>69</v>
      </c>
      <c r="B28" s="44"/>
      <c r="C28" s="45"/>
    </row>
    <row r="29" spans="1:4" ht="15.75" x14ac:dyDescent="0.25">
      <c r="A29" s="46" t="s">
        <v>70</v>
      </c>
      <c r="B29" s="11">
        <f>'Problem 1 BS'!B5</f>
        <v>108000</v>
      </c>
      <c r="C29" s="11"/>
    </row>
    <row r="30" spans="1:4" ht="15.75" x14ac:dyDescent="0.25">
      <c r="A30" s="46" t="s">
        <v>71</v>
      </c>
      <c r="B30" s="11">
        <f>'Problem 1 BS'!C5</f>
        <v>50000</v>
      </c>
      <c r="C30" s="11"/>
    </row>
    <row r="31" spans="1:4" ht="15.75" x14ac:dyDescent="0.25">
      <c r="A31" s="47" t="s">
        <v>68</v>
      </c>
      <c r="B31" s="11"/>
      <c r="C31" s="11">
        <f>B29-B30</f>
        <v>58000</v>
      </c>
    </row>
  </sheetData>
  <mergeCells count="1">
    <mergeCell ref="A3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XFD1048576"/>
    </sheetView>
  </sheetViews>
  <sheetFormatPr defaultRowHeight="15.75" x14ac:dyDescent="0.25"/>
  <cols>
    <col min="1" max="1" width="26.140625" style="3" bestFit="1" customWidth="1"/>
    <col min="2" max="3" width="9.140625" style="3" bestFit="1" customWidth="1"/>
    <col min="4" max="16384" width="9.140625" style="3"/>
  </cols>
  <sheetData>
    <row r="1" spans="1:3" x14ac:dyDescent="0.25">
      <c r="A1" s="1" t="s">
        <v>75</v>
      </c>
      <c r="B1" s="2"/>
      <c r="C1" s="2"/>
    </row>
    <row r="2" spans="1:3" x14ac:dyDescent="0.25">
      <c r="A2" s="4" t="s">
        <v>0</v>
      </c>
      <c r="B2" s="4"/>
      <c r="C2" s="4"/>
    </row>
    <row r="3" spans="1:3" ht="16.5" thickBot="1" x14ac:dyDescent="0.3">
      <c r="A3" s="52" t="s">
        <v>74</v>
      </c>
      <c r="B3" s="52"/>
      <c r="C3" s="52"/>
    </row>
    <row r="4" spans="1:3" x14ac:dyDescent="0.25">
      <c r="A4" s="5"/>
      <c r="B4" s="5">
        <v>2011</v>
      </c>
      <c r="C4" s="5">
        <v>2010</v>
      </c>
    </row>
    <row r="5" spans="1:3" x14ac:dyDescent="0.25">
      <c r="A5" s="3" t="s">
        <v>1</v>
      </c>
      <c r="B5" s="55">
        <f>'Problem 1 IS'!B5/'Problem 1 IS'!B$5</f>
        <v>1</v>
      </c>
      <c r="C5" s="55">
        <f>'Problem 1 IS'!C5/'Problem 1 IS'!C$5</f>
        <v>1</v>
      </c>
    </row>
    <row r="6" spans="1:3" x14ac:dyDescent="0.25">
      <c r="A6" s="3" t="s">
        <v>2</v>
      </c>
      <c r="B6" s="55">
        <f>'Problem 1 IS'!B6/'Problem 1 IS'!B$5</f>
        <v>0.76158940397350994</v>
      </c>
      <c r="C6" s="55">
        <f>'Problem 1 IS'!C6/'Problem 1 IS'!C$5</f>
        <v>0.73983739837398377</v>
      </c>
    </row>
    <row r="7" spans="1:3" x14ac:dyDescent="0.25">
      <c r="A7" s="7" t="s">
        <v>3</v>
      </c>
      <c r="B7" s="56">
        <f>'Problem 1 IS'!B7/'Problem 1 IS'!B$5</f>
        <v>0.23841059602649006</v>
      </c>
      <c r="C7" s="56">
        <f>'Problem 1 IS'!C7/'Problem 1 IS'!C$5</f>
        <v>0.26016260162601629</v>
      </c>
    </row>
    <row r="8" spans="1:3" x14ac:dyDescent="0.25">
      <c r="A8" s="3" t="s">
        <v>4</v>
      </c>
      <c r="B8" s="53">
        <f>'Problem 1 IS'!B8/'Problem 1 IS'!B$5</f>
        <v>0.10860927152317881</v>
      </c>
      <c r="C8" s="53">
        <f>'Problem 1 IS'!C8/'Problem 1 IS'!C$5</f>
        <v>0.11869918699186992</v>
      </c>
    </row>
    <row r="9" spans="1:3" x14ac:dyDescent="0.25">
      <c r="A9" s="3" t="s">
        <v>5</v>
      </c>
      <c r="B9" s="53">
        <f>'Problem 1 IS'!B9/'Problem 1 IS'!B$5</f>
        <v>2.6490066225165563E-2</v>
      </c>
      <c r="C9" s="53">
        <f>'Problem 1 IS'!C9/'Problem 1 IS'!C$5</f>
        <v>3.2520325203252036E-2</v>
      </c>
    </row>
    <row r="10" spans="1:3" x14ac:dyDescent="0.25">
      <c r="A10" s="3" t="s">
        <v>6</v>
      </c>
      <c r="B10" s="57">
        <f>'Problem 1 IS'!B10/'Problem 1 IS'!B$5</f>
        <v>1.5894039735099338E-2</v>
      </c>
      <c r="C10" s="58">
        <f>'Problem 1 IS'!C10/'Problem 1 IS'!C$5</f>
        <v>1.6260162601626018E-2</v>
      </c>
    </row>
    <row r="11" spans="1:3" x14ac:dyDescent="0.25">
      <c r="A11" s="3" t="s">
        <v>7</v>
      </c>
      <c r="B11" s="55">
        <f>'Problem 1 IS'!B11/'Problem 1 IS'!B$5</f>
        <v>1.9867549668874173E-2</v>
      </c>
      <c r="C11" s="55">
        <f>'Problem 1 IS'!C11/'Problem 1 IS'!C$5</f>
        <v>2.4390243902439025E-2</v>
      </c>
    </row>
    <row r="12" spans="1:3" x14ac:dyDescent="0.25">
      <c r="A12" s="7" t="s">
        <v>8</v>
      </c>
      <c r="B12" s="56">
        <f>'Problem 1 IS'!B12/'Problem 1 IS'!B$5</f>
        <v>6.7549668874172186E-2</v>
      </c>
      <c r="C12" s="56">
        <f>'Problem 1 IS'!C12/'Problem 1 IS'!C$5</f>
        <v>6.8292682926829273E-2</v>
      </c>
    </row>
    <row r="13" spans="1:3" x14ac:dyDescent="0.25">
      <c r="A13" s="3" t="s">
        <v>9</v>
      </c>
      <c r="B13" s="55">
        <f>'Problem 1 IS'!B13/'Problem 1 IS'!B$5</f>
        <v>4.6357615894039736E-2</v>
      </c>
      <c r="C13" s="55">
        <f>'Problem 1 IS'!C13/'Problem 1 IS'!C$5</f>
        <v>4.878048780487805E-2</v>
      </c>
    </row>
    <row r="14" spans="1:3" x14ac:dyDescent="0.25">
      <c r="A14" s="7" t="s">
        <v>10</v>
      </c>
      <c r="B14" s="56">
        <f>'Problem 1 IS'!B14/'Problem 1 IS'!B$5</f>
        <v>2.119205298013245E-2</v>
      </c>
      <c r="C14" s="56">
        <f>'Problem 1 IS'!C14/'Problem 1 IS'!C$5</f>
        <v>1.9512195121951219E-2</v>
      </c>
    </row>
    <row r="15" spans="1:3" x14ac:dyDescent="0.25">
      <c r="A15" s="3" t="s">
        <v>11</v>
      </c>
      <c r="B15" s="55">
        <f>'Problem 1 IS'!B15/'Problem 1 IS'!B$5</f>
        <v>8.4768211920529801E-3</v>
      </c>
      <c r="C15" s="55">
        <f>'Problem 1 IS'!C15/'Problem 1 IS'!C$5</f>
        <v>7.8048780487804878E-3</v>
      </c>
    </row>
    <row r="16" spans="1:3" x14ac:dyDescent="0.25">
      <c r="A16" s="7" t="s">
        <v>12</v>
      </c>
      <c r="B16" s="56">
        <f>'Problem 1 IS'!B16/'Problem 1 IS'!B$5</f>
        <v>1.271523178807947E-2</v>
      </c>
      <c r="C16" s="56">
        <f>'Problem 1 IS'!C16/'Problem 1 IS'!C$5</f>
        <v>1.1707317073170732E-2</v>
      </c>
    </row>
    <row r="17" spans="1:3" x14ac:dyDescent="0.25">
      <c r="A17"/>
      <c r="B17"/>
      <c r="C17"/>
    </row>
    <row r="18" spans="1:3" x14ac:dyDescent="0.25">
      <c r="A18" s="12" t="s">
        <v>13</v>
      </c>
    </row>
    <row r="19" spans="1:3" x14ac:dyDescent="0.25">
      <c r="A19" s="13" t="s">
        <v>14</v>
      </c>
      <c r="B19" s="14">
        <v>0.4</v>
      </c>
      <c r="C19" s="14">
        <v>0.4</v>
      </c>
    </row>
    <row r="20" spans="1:3" x14ac:dyDescent="0.25">
      <c r="A20" s="15" t="s">
        <v>15</v>
      </c>
      <c r="B20" s="16">
        <v>100000</v>
      </c>
      <c r="C20" s="16">
        <v>80000</v>
      </c>
    </row>
    <row r="21" spans="1:3" x14ac:dyDescent="0.25">
      <c r="A21" s="17" t="s">
        <v>16</v>
      </c>
      <c r="B21" s="18">
        <f>B16/B20</f>
        <v>1.2715231788079471E-7</v>
      </c>
      <c r="C21" s="18">
        <f>C16/C20</f>
        <v>1.4634146341463415E-7</v>
      </c>
    </row>
    <row r="22" spans="1:3" x14ac:dyDescent="0.25">
      <c r="A22" s="15" t="s">
        <v>17</v>
      </c>
      <c r="B22" s="54">
        <v>0.48</v>
      </c>
      <c r="C22" s="54">
        <v>0.45</v>
      </c>
    </row>
    <row r="23" spans="1:3" x14ac:dyDescent="0.25">
      <c r="A23" s="15" t="s">
        <v>18</v>
      </c>
      <c r="B23" s="19">
        <f>B21-B22</f>
        <v>-0.47999987284768209</v>
      </c>
      <c r="C23" s="19">
        <f>C21-C22</f>
        <v>-0.44999985365853662</v>
      </c>
    </row>
  </sheetData>
  <mergeCells count="1"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="85" zoomScaleNormal="85" workbookViewId="0">
      <selection sqref="A1:XFD1048576"/>
    </sheetView>
  </sheetViews>
  <sheetFormatPr defaultRowHeight="15.75" x14ac:dyDescent="0.25"/>
  <cols>
    <col min="1" max="1" width="38.42578125" style="3" bestFit="1" customWidth="1"/>
    <col min="2" max="3" width="10.28515625" style="3" bestFit="1" customWidth="1"/>
    <col min="4" max="16384" width="9.140625" style="3"/>
  </cols>
  <sheetData>
    <row r="1" spans="1:3" x14ac:dyDescent="0.25">
      <c r="A1" s="1" t="s">
        <v>75</v>
      </c>
      <c r="B1" s="2"/>
      <c r="C1" s="2"/>
    </row>
    <row r="2" spans="1:3" x14ac:dyDescent="0.25">
      <c r="A2" s="4" t="s">
        <v>19</v>
      </c>
      <c r="B2" s="4"/>
      <c r="C2" s="4"/>
    </row>
    <row r="3" spans="1:3" ht="16.5" thickBot="1" x14ac:dyDescent="0.3">
      <c r="A3" s="22" t="s">
        <v>73</v>
      </c>
      <c r="B3" s="22"/>
      <c r="C3" s="22"/>
    </row>
    <row r="4" spans="1:3" x14ac:dyDescent="0.25">
      <c r="A4" s="5" t="s">
        <v>20</v>
      </c>
      <c r="B4" s="23">
        <v>2011</v>
      </c>
      <c r="C4" s="23">
        <v>2010</v>
      </c>
    </row>
    <row r="5" spans="1:3" x14ac:dyDescent="0.25">
      <c r="A5" s="13" t="s">
        <v>21</v>
      </c>
      <c r="B5" s="59">
        <f>'Problem 1 BS'!B5/'Problem 1 BS'!B$15</f>
        <v>1.4461703267273701E-2</v>
      </c>
      <c r="C5" s="53">
        <f>'Problem 1 BS'!C5/'Problem 1 BS'!C$15</f>
        <v>7.9872204472843447E-3</v>
      </c>
    </row>
    <row r="6" spans="1:3" x14ac:dyDescent="0.25">
      <c r="A6" s="13" t="s">
        <v>22</v>
      </c>
      <c r="B6" s="58">
        <f>'Problem 1 BS'!B6/'Problem 1 BS'!B$15</f>
        <v>2.0085698982324585E-2</v>
      </c>
      <c r="C6" s="58">
        <f>'Problem 1 BS'!C6/'Problem 1 BS'!C$15</f>
        <v>1.5974440894568689E-2</v>
      </c>
    </row>
    <row r="7" spans="1:3" x14ac:dyDescent="0.25">
      <c r="A7" s="13" t="s">
        <v>23</v>
      </c>
      <c r="B7" s="58">
        <f>'Problem 1 BS'!B7/'Problem 1 BS'!B$15</f>
        <v>6.0257096946973752E-2</v>
      </c>
      <c r="C7" s="58">
        <f>'Problem 1 BS'!C7/'Problem 1 BS'!C$15</f>
        <v>5.5910543130990413E-2</v>
      </c>
    </row>
    <row r="8" spans="1:3" x14ac:dyDescent="0.25">
      <c r="A8" s="13" t="s">
        <v>24</v>
      </c>
      <c r="B8" s="58">
        <f>'Problem 1 BS'!B8/'Problem 1 BS'!B$15</f>
        <v>0.16738082485270486</v>
      </c>
      <c r="C8" s="58">
        <f>'Problem 1 BS'!C8/'Problem 1 BS'!C$15</f>
        <v>0.13578274760383385</v>
      </c>
    </row>
    <row r="9" spans="1:3" x14ac:dyDescent="0.25">
      <c r="A9" s="13" t="s">
        <v>25</v>
      </c>
      <c r="B9" s="55">
        <f>'Problem 1 BS'!B9/'Problem 1 BS'!B$15</f>
        <v>1.6068559185859668E-2</v>
      </c>
      <c r="C9" s="55">
        <f>'Problem 1 BS'!C9/'Problem 1 BS'!C$15</f>
        <v>6.3897763578274758E-3</v>
      </c>
    </row>
    <row r="10" spans="1:3" x14ac:dyDescent="0.25">
      <c r="A10" s="25" t="s">
        <v>26</v>
      </c>
      <c r="B10" s="60">
        <f>'Problem 1 BS'!B10/'Problem 1 BS'!B$15</f>
        <v>0.27825388323513656</v>
      </c>
      <c r="C10" s="60">
        <f>'Problem 1 BS'!C10/'Problem 1 BS'!C$15</f>
        <v>0.22204472843450479</v>
      </c>
    </row>
    <row r="11" spans="1:3" x14ac:dyDescent="0.25">
      <c r="A11" s="13" t="s">
        <v>27</v>
      </c>
      <c r="B11" s="58">
        <f>'Problem 1 BS'!B11/'Problem 1 BS'!B$15</f>
        <v>0.71638993036957688</v>
      </c>
      <c r="C11" s="58">
        <f>'Problem 1 BS'!C11/'Problem 1 BS'!C$15</f>
        <v>0.76677316293929709</v>
      </c>
    </row>
    <row r="12" spans="1:3" x14ac:dyDescent="0.25">
      <c r="A12" s="13" t="s">
        <v>28</v>
      </c>
      <c r="B12" s="55">
        <f>'Problem 1 BS'!B12/'Problem 1 BS'!B$15</f>
        <v>5.49009105516872E-2</v>
      </c>
      <c r="C12" s="55">
        <f>'Problem 1 BS'!C12/'Problem 1 BS'!C$15</f>
        <v>4.6325878594249199E-2</v>
      </c>
    </row>
    <row r="13" spans="1:3" x14ac:dyDescent="0.25">
      <c r="A13" s="25" t="s">
        <v>29</v>
      </c>
      <c r="B13" s="61">
        <f>'Problem 1 BS'!B13/'Problem 1 BS'!B$15</f>
        <v>0.66148901981788966</v>
      </c>
      <c r="C13" s="61">
        <f>'Problem 1 BS'!C13/'Problem 1 BS'!C$15</f>
        <v>0.7204472843450479</v>
      </c>
    </row>
    <row r="14" spans="1:3" x14ac:dyDescent="0.25">
      <c r="A14" s="13" t="s">
        <v>30</v>
      </c>
      <c r="B14" s="55">
        <f>'Problem 1 BS'!B14/'Problem 1 BS'!B$15</f>
        <v>6.0257096946973752E-2</v>
      </c>
      <c r="C14" s="55">
        <f>'Problem 1 BS'!C14/'Problem 1 BS'!C$15</f>
        <v>5.7507987220447282E-2</v>
      </c>
    </row>
    <row r="15" spans="1:3" ht="16.5" thickBot="1" x14ac:dyDescent="0.3">
      <c r="A15" s="7" t="s">
        <v>31</v>
      </c>
      <c r="B15" s="62">
        <f>'Problem 1 BS'!B15/'Problem 1 BS'!B$15</f>
        <v>1</v>
      </c>
      <c r="C15" s="62">
        <f>'Problem 1 BS'!C15/'Problem 1 BS'!C$15</f>
        <v>1</v>
      </c>
    </row>
    <row r="16" spans="1:3" ht="16.5" thickTop="1" x14ac:dyDescent="0.25">
      <c r="A16" s="5" t="s">
        <v>32</v>
      </c>
      <c r="B16" s="29"/>
      <c r="C16" s="29"/>
    </row>
    <row r="17" spans="1:3" x14ac:dyDescent="0.25">
      <c r="A17" s="13" t="s">
        <v>33</v>
      </c>
      <c r="B17" s="58">
        <f>'Problem 1 BS'!B17/'Problem 1 BS'!B$15</f>
        <v>5.6239957150508835E-2</v>
      </c>
      <c r="C17" s="58">
        <f>'Problem 1 BS'!C17/'Problem 1 BS'!C$15</f>
        <v>6.070287539936102E-2</v>
      </c>
    </row>
    <row r="18" spans="1:3" x14ac:dyDescent="0.25">
      <c r="A18" s="13" t="s">
        <v>34</v>
      </c>
      <c r="B18" s="58">
        <f>'Problem 1 BS'!B18/'Problem 1 BS'!B$15</f>
        <v>2.0085698982324585E-2</v>
      </c>
      <c r="C18" s="58">
        <f>'Problem 1 BS'!C18/'Problem 1 BS'!C$15</f>
        <v>1.5974440894568689E-2</v>
      </c>
    </row>
    <row r="19" spans="1:3" x14ac:dyDescent="0.25">
      <c r="A19" s="13" t="s">
        <v>35</v>
      </c>
      <c r="B19" s="58">
        <f>'Problem 1 BS'!B19/'Problem 1 BS'!B$15</f>
        <v>2.0085698982324585E-2</v>
      </c>
      <c r="C19" s="58">
        <f>'Problem 1 BS'!C19/'Problem 1 BS'!C$15</f>
        <v>1.5974440894568689E-2</v>
      </c>
    </row>
    <row r="20" spans="1:3" x14ac:dyDescent="0.25">
      <c r="A20" s="13" t="s">
        <v>36</v>
      </c>
      <c r="B20" s="55">
        <f>'Problem 1 BS'!B20/'Problem 1 BS'!B$15</f>
        <v>2.6780931976432779E-2</v>
      </c>
      <c r="C20" s="55">
        <f>'Problem 1 BS'!C20/'Problem 1 BS'!C$15</f>
        <v>2.8753993610223641E-2</v>
      </c>
    </row>
    <row r="21" spans="1:3" x14ac:dyDescent="0.25">
      <c r="A21" s="25" t="s">
        <v>37</v>
      </c>
      <c r="B21" s="63">
        <f>'Problem 1 BS'!B21/'Problem 1 BS'!B$15</f>
        <v>0.12319228709159079</v>
      </c>
      <c r="C21" s="63">
        <f>'Problem 1 BS'!C21/'Problem 1 BS'!C$15</f>
        <v>0.12140575079872204</v>
      </c>
    </row>
    <row r="22" spans="1:3" x14ac:dyDescent="0.25">
      <c r="A22" s="13" t="s">
        <v>38</v>
      </c>
      <c r="B22" s="55">
        <f>'Problem 1 BS'!B22/'Problem 1 BS'!B$15</f>
        <v>0.38832351365827533</v>
      </c>
      <c r="C22" s="55">
        <f>'Problem 1 BS'!C22/'Problem 1 BS'!C$15</f>
        <v>0.39936102236421728</v>
      </c>
    </row>
    <row r="23" spans="1:3" x14ac:dyDescent="0.25">
      <c r="A23" s="25" t="s">
        <v>39</v>
      </c>
      <c r="B23" s="63">
        <f>'Problem 1 BS'!B23/'Problem 1 BS'!B$15</f>
        <v>0.51151580074986613</v>
      </c>
      <c r="C23" s="63">
        <f>'Problem 1 BS'!C23/'Problem 1 BS'!C$15</f>
        <v>0.52076677316293929</v>
      </c>
    </row>
    <row r="24" spans="1:3" x14ac:dyDescent="0.25">
      <c r="A24" s="13" t="s">
        <v>76</v>
      </c>
      <c r="B24" s="53">
        <f>'Problem 1 BS'!B24/'Problem 1 BS'!B$15</f>
        <v>0.33476164970540973</v>
      </c>
      <c r="C24" s="53">
        <f>'Problem 1 BS'!C24/'Problem 1 BS'!C$15</f>
        <v>0.31948881789137379</v>
      </c>
    </row>
    <row r="25" spans="1:3" x14ac:dyDescent="0.25">
      <c r="A25" s="13" t="s">
        <v>41</v>
      </c>
      <c r="B25" s="53">
        <f>'Problem 1 BS'!B25/'Problem 1 BS'!B$15</f>
        <v>8.0342795929298341E-2</v>
      </c>
      <c r="C25" s="53">
        <f>'Problem 1 BS'!C25/'Problem 1 BS'!C$15</f>
        <v>7.9872204472843447E-2</v>
      </c>
    </row>
    <row r="26" spans="1:3" x14ac:dyDescent="0.25">
      <c r="A26" s="13" t="s">
        <v>42</v>
      </c>
      <c r="B26" s="55">
        <f>'Problem 1 BS'!B26/'Problem 1 BS'!B$15</f>
        <v>7.3379753615425813E-2</v>
      </c>
      <c r="C26" s="55">
        <f>'Problem 1 BS'!C26/'Problem 1 BS'!C$15</f>
        <v>7.9872204472843447E-2</v>
      </c>
    </row>
    <row r="27" spans="1:3" x14ac:dyDescent="0.25">
      <c r="A27" s="25" t="s">
        <v>43</v>
      </c>
      <c r="B27" s="64">
        <f>'Problem 1 BS'!B27/'Problem 1 BS'!B$15</f>
        <v>0.48848419925013392</v>
      </c>
      <c r="C27" s="64">
        <f>'Problem 1 BS'!C27/'Problem 1 BS'!C$15</f>
        <v>0.47923322683706071</v>
      </c>
    </row>
    <row r="28" spans="1:3" ht="16.5" thickBot="1" x14ac:dyDescent="0.3">
      <c r="A28" s="7" t="s">
        <v>44</v>
      </c>
      <c r="B28" s="62">
        <f>'Problem 1 BS'!B28/'Problem 1 BS'!B$15</f>
        <v>1</v>
      </c>
      <c r="C28" s="62">
        <f>'Problem 1 BS'!C28/'Problem 1 BS'!C$15</f>
        <v>1</v>
      </c>
    </row>
    <row r="29" spans="1:3" ht="16.5" thickTop="1" x14ac:dyDescent="0.25">
      <c r="A29" s="3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Formulas="1" workbookViewId="0">
      <selection activeCell="F22" sqref="F22"/>
    </sheetView>
  </sheetViews>
  <sheetFormatPr defaultRowHeight="15.75" x14ac:dyDescent="0.25"/>
  <cols>
    <col min="1" max="1" width="13.140625" style="3" bestFit="1" customWidth="1"/>
    <col min="2" max="2" width="18.85546875" style="3" bestFit="1" customWidth="1"/>
    <col min="3" max="16384" width="9.140625" style="3"/>
  </cols>
  <sheetData>
    <row r="1" spans="1:2" x14ac:dyDescent="0.25">
      <c r="A1" s="1" t="s">
        <v>75</v>
      </c>
      <c r="B1" s="2"/>
    </row>
    <row r="2" spans="1:2" x14ac:dyDescent="0.25">
      <c r="A2" s="4" t="s">
        <v>0</v>
      </c>
      <c r="B2" s="4"/>
    </row>
    <row r="3" spans="1:2" ht="16.5" thickBot="1" x14ac:dyDescent="0.3">
      <c r="A3" s="52" t="s">
        <v>74</v>
      </c>
      <c r="B3" s="52"/>
    </row>
    <row r="4" spans="1:2" x14ac:dyDescent="0.25">
      <c r="A4" s="5"/>
      <c r="B4" s="5">
        <v>2011</v>
      </c>
    </row>
    <row r="5" spans="1:2" x14ac:dyDescent="0.25">
      <c r="A5" s="3" t="s">
        <v>1</v>
      </c>
      <c r="B5" s="11">
        <v>8500000</v>
      </c>
    </row>
    <row r="6" spans="1:2" x14ac:dyDescent="0.25">
      <c r="A6" s="3" t="s">
        <v>2</v>
      </c>
      <c r="B6" s="6">
        <f>'Problem 2 Common-size IS'!B6*B$5</f>
        <v>6473509.9337748345</v>
      </c>
    </row>
    <row r="7" spans="1:2" x14ac:dyDescent="0.25">
      <c r="A7" s="7" t="s">
        <v>3</v>
      </c>
      <c r="B7" s="8">
        <f>B5-B6</f>
        <v>2026490.0662251655</v>
      </c>
    </row>
    <row r="8" spans="1:2" x14ac:dyDescent="0.25">
      <c r="A8" s="3" t="s">
        <v>4</v>
      </c>
      <c r="B8" s="9">
        <f>'Problem 2 Common-size IS'!B8*B$5</f>
        <v>923178.80794701993</v>
      </c>
    </row>
    <row r="9" spans="1:2" x14ac:dyDescent="0.25">
      <c r="A9" s="3" t="s">
        <v>5</v>
      </c>
      <c r="B9" s="9">
        <f>'Problem 2 Common-size IS'!B9*B$5</f>
        <v>225165.56291390728</v>
      </c>
    </row>
    <row r="10" spans="1:2" x14ac:dyDescent="0.25">
      <c r="A10" s="3" t="s">
        <v>6</v>
      </c>
      <c r="B10" s="10">
        <f>'Problem 2 Common-size IS'!B10*B$5</f>
        <v>135099.33774834438</v>
      </c>
    </row>
    <row r="11" spans="1:2" x14ac:dyDescent="0.25">
      <c r="A11" s="3" t="s">
        <v>7</v>
      </c>
      <c r="B11" s="6">
        <f>'Problem 2 Common-size IS'!B11*B$5</f>
        <v>168874.17218543048</v>
      </c>
    </row>
    <row r="12" spans="1:2" x14ac:dyDescent="0.25">
      <c r="A12" s="7" t="s">
        <v>8</v>
      </c>
      <c r="B12" s="8">
        <f>B7-SUM(B8:B11)</f>
        <v>574172.1854304634</v>
      </c>
    </row>
    <row r="13" spans="1:2" x14ac:dyDescent="0.25">
      <c r="A13" s="3" t="s">
        <v>9</v>
      </c>
      <c r="B13" s="6">
        <f>'Problem 2 Common-size IS'!B13*B$5</f>
        <v>394039.73509933776</v>
      </c>
    </row>
    <row r="14" spans="1:2" x14ac:dyDescent="0.25">
      <c r="A14" s="7" t="s">
        <v>10</v>
      </c>
      <c r="B14" s="8">
        <f>B12-B13</f>
        <v>180132.45033112564</v>
      </c>
    </row>
    <row r="15" spans="1:2" x14ac:dyDescent="0.25">
      <c r="A15" s="3" t="s">
        <v>11</v>
      </c>
      <c r="B15" s="6">
        <f>B14*B19</f>
        <v>72052.980132450262</v>
      </c>
    </row>
    <row r="16" spans="1:2" x14ac:dyDescent="0.25">
      <c r="A16" s="7" t="s">
        <v>12</v>
      </c>
      <c r="B16" s="8">
        <f>B14-B15</f>
        <v>108079.47019867538</v>
      </c>
    </row>
    <row r="17" spans="1:2" x14ac:dyDescent="0.25">
      <c r="A17"/>
      <c r="B17"/>
    </row>
    <row r="18" spans="1:2" x14ac:dyDescent="0.25">
      <c r="A18" s="12" t="s">
        <v>13</v>
      </c>
    </row>
    <row r="19" spans="1:2" x14ac:dyDescent="0.25">
      <c r="A19" s="13" t="s">
        <v>14</v>
      </c>
      <c r="B19" s="14">
        <v>0.4</v>
      </c>
    </row>
    <row r="20" spans="1:2" x14ac:dyDescent="0.25">
      <c r="A20" s="15" t="s">
        <v>15</v>
      </c>
      <c r="B20" s="16">
        <v>100000</v>
      </c>
    </row>
    <row r="21" spans="1:2" x14ac:dyDescent="0.25">
      <c r="A21" s="17" t="s">
        <v>16</v>
      </c>
      <c r="B21" s="18">
        <f>B16/B20</f>
        <v>1.0807947019867539</v>
      </c>
    </row>
    <row r="22" spans="1:2" x14ac:dyDescent="0.25">
      <c r="A22" s="15" t="s">
        <v>17</v>
      </c>
      <c r="B22" s="54">
        <v>0.48</v>
      </c>
    </row>
    <row r="23" spans="1:2" x14ac:dyDescent="0.25">
      <c r="A23" s="15" t="s">
        <v>18</v>
      </c>
      <c r="B23" s="19">
        <f>B21-B22</f>
        <v>0.60079470198675389</v>
      </c>
    </row>
  </sheetData>
  <mergeCells count="1">
    <mergeCell ref="A3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sqref="A1:XFD1048576"/>
    </sheetView>
  </sheetViews>
  <sheetFormatPr defaultRowHeight="15" x14ac:dyDescent="0.25"/>
  <cols>
    <col min="1" max="1" width="24.85546875" bestFit="1" customWidth="1"/>
    <col min="2" max="3" width="11" bestFit="1" customWidth="1"/>
    <col min="4" max="4" width="5.7109375" customWidth="1"/>
    <col min="5" max="6" width="12.7109375" bestFit="1" customWidth="1"/>
    <col min="7" max="7" width="4.5703125" customWidth="1"/>
    <col min="9" max="10" width="12.7109375" bestFit="1" customWidth="1"/>
  </cols>
  <sheetData>
    <row r="1" spans="1:6" ht="15.75" x14ac:dyDescent="0.25">
      <c r="A1" s="1" t="s">
        <v>81</v>
      </c>
      <c r="B1" s="65"/>
      <c r="C1" s="65"/>
    </row>
    <row r="2" spans="1:6" ht="15.75" x14ac:dyDescent="0.25">
      <c r="A2" s="4" t="s">
        <v>0</v>
      </c>
      <c r="B2" s="65"/>
      <c r="C2" s="65"/>
    </row>
    <row r="3" spans="1:6" ht="16.5" thickBot="1" x14ac:dyDescent="0.3">
      <c r="A3" s="4" t="s">
        <v>78</v>
      </c>
      <c r="B3" s="65"/>
      <c r="C3" s="65"/>
    </row>
    <row r="4" spans="1:6" ht="15.75" x14ac:dyDescent="0.25">
      <c r="A4" s="5"/>
      <c r="B4" s="5">
        <v>2011</v>
      </c>
      <c r="C4" s="5">
        <v>2010</v>
      </c>
      <c r="E4" s="23">
        <v>2011</v>
      </c>
      <c r="F4" s="23">
        <v>2010</v>
      </c>
    </row>
    <row r="5" spans="1:6" ht="15.75" x14ac:dyDescent="0.25">
      <c r="A5" s="3" t="s">
        <v>1</v>
      </c>
      <c r="B5" s="16">
        <v>7250000</v>
      </c>
      <c r="C5" s="16">
        <v>6750000</v>
      </c>
      <c r="E5" s="66">
        <f>B5</f>
        <v>7250000</v>
      </c>
      <c r="F5" s="66">
        <f>C5</f>
        <v>6750000</v>
      </c>
    </row>
    <row r="6" spans="1:6" ht="15.75" x14ac:dyDescent="0.25">
      <c r="A6" s="3" t="s">
        <v>2</v>
      </c>
      <c r="B6" s="20">
        <v>5400000</v>
      </c>
      <c r="C6" s="20">
        <v>5330000</v>
      </c>
      <c r="E6" s="67">
        <f>B6</f>
        <v>5400000</v>
      </c>
      <c r="F6" s="67">
        <f>C6</f>
        <v>5330000</v>
      </c>
    </row>
    <row r="7" spans="1:6" ht="15.75" x14ac:dyDescent="0.25">
      <c r="A7" s="7" t="s">
        <v>3</v>
      </c>
      <c r="B7" s="69">
        <f>B5-B6</f>
        <v>1850000</v>
      </c>
      <c r="C7" s="69">
        <f>C5-C6</f>
        <v>1420000</v>
      </c>
      <c r="E7" s="68" t="s">
        <v>79</v>
      </c>
      <c r="F7" s="68" t="s">
        <v>79</v>
      </c>
    </row>
    <row r="8" spans="1:6" ht="15.75" x14ac:dyDescent="0.25">
      <c r="A8" s="3" t="s">
        <v>4</v>
      </c>
      <c r="B8" s="16">
        <v>965000</v>
      </c>
      <c r="C8" s="16">
        <v>632000</v>
      </c>
      <c r="E8" s="50">
        <f>B8</f>
        <v>965000</v>
      </c>
      <c r="F8" s="50">
        <f>C8</f>
        <v>632000</v>
      </c>
    </row>
    <row r="9" spans="1:6" ht="15.75" x14ac:dyDescent="0.25">
      <c r="A9" s="3" t="s">
        <v>6</v>
      </c>
      <c r="B9" s="72">
        <f>B7-B8-B10</f>
        <v>550000</v>
      </c>
      <c r="C9" s="20">
        <v>550000</v>
      </c>
      <c r="E9" s="71" t="s">
        <v>79</v>
      </c>
      <c r="F9" s="67">
        <f>C9</f>
        <v>550000</v>
      </c>
    </row>
    <row r="10" spans="1:6" ht="15.75" x14ac:dyDescent="0.25">
      <c r="A10" s="7" t="s">
        <v>8</v>
      </c>
      <c r="B10" s="70">
        <v>335000</v>
      </c>
      <c r="C10" s="69">
        <f>C7-SUM(C8:C9)</f>
        <v>238000</v>
      </c>
      <c r="E10" s="68">
        <f>B10</f>
        <v>335000</v>
      </c>
      <c r="F10" s="68" t="s">
        <v>79</v>
      </c>
    </row>
    <row r="11" spans="1:6" ht="15.75" x14ac:dyDescent="0.25">
      <c r="A11" s="3" t="s">
        <v>9</v>
      </c>
      <c r="B11" s="72">
        <f>B10-B12</f>
        <v>130000</v>
      </c>
      <c r="C11" s="20">
        <v>110000</v>
      </c>
      <c r="E11" s="67" t="s">
        <v>79</v>
      </c>
      <c r="F11" s="67">
        <f>C11</f>
        <v>110000</v>
      </c>
    </row>
    <row r="12" spans="1:6" ht="15.75" x14ac:dyDescent="0.25">
      <c r="A12" s="7" t="s">
        <v>10</v>
      </c>
      <c r="B12" s="70">
        <v>205000</v>
      </c>
      <c r="C12" s="69">
        <f>C10-C11</f>
        <v>128000</v>
      </c>
      <c r="E12" s="68">
        <f>B12</f>
        <v>205000</v>
      </c>
      <c r="F12" s="68" t="s">
        <v>79</v>
      </c>
    </row>
    <row r="13" spans="1:6" ht="15.75" x14ac:dyDescent="0.25">
      <c r="A13" s="3" t="s">
        <v>11</v>
      </c>
      <c r="B13" s="72">
        <f>B12-B14</f>
        <v>71750</v>
      </c>
      <c r="C13" s="72">
        <f>C12-C14</f>
        <v>48900</v>
      </c>
      <c r="E13" s="67" t="s">
        <v>79</v>
      </c>
      <c r="F13" s="67" t="s">
        <v>79</v>
      </c>
    </row>
    <row r="14" spans="1:6" ht="15.75" x14ac:dyDescent="0.25">
      <c r="A14" s="7" t="s">
        <v>12</v>
      </c>
      <c r="B14" s="70">
        <v>133250</v>
      </c>
      <c r="C14" s="70">
        <v>79100</v>
      </c>
      <c r="E14" s="68">
        <f>B14</f>
        <v>133250</v>
      </c>
      <c r="F14" s="68">
        <f>C14</f>
        <v>79100</v>
      </c>
    </row>
    <row r="15" spans="1:6" x14ac:dyDescent="0.25">
      <c r="B15" s="73"/>
      <c r="C15" s="73"/>
    </row>
    <row r="16" spans="1:6" ht="15.75" x14ac:dyDescent="0.25">
      <c r="A16" s="12" t="s">
        <v>13</v>
      </c>
      <c r="B16" s="74"/>
      <c r="C16" s="74"/>
      <c r="E16" s="3"/>
      <c r="F16" s="3"/>
    </row>
    <row r="17" spans="1:6" ht="15.75" x14ac:dyDescent="0.25">
      <c r="A17" s="48" t="s">
        <v>14</v>
      </c>
      <c r="B17" s="76">
        <f>B13/B12</f>
        <v>0.35</v>
      </c>
      <c r="C17" s="76">
        <f>C13/C12</f>
        <v>0.38203124999999999</v>
      </c>
      <c r="E17" s="75" t="s">
        <v>79</v>
      </c>
      <c r="F17" s="75" t="s">
        <v>79</v>
      </c>
    </row>
    <row r="18" spans="1:6" ht="15.75" x14ac:dyDescent="0.25">
      <c r="A18" s="77" t="s">
        <v>15</v>
      </c>
      <c r="B18" s="16">
        <v>75000</v>
      </c>
      <c r="C18" s="16">
        <v>65000</v>
      </c>
      <c r="E18" s="50">
        <f>B18</f>
        <v>75000</v>
      </c>
      <c r="F18" s="50">
        <f>C18</f>
        <v>65000</v>
      </c>
    </row>
    <row r="19" spans="1:6" ht="15.75" x14ac:dyDescent="0.25">
      <c r="A19" s="79" t="s">
        <v>16</v>
      </c>
      <c r="B19" s="81">
        <f>B14/B18</f>
        <v>1.7766666666666666</v>
      </c>
      <c r="C19" s="81">
        <f>C14/C18</f>
        <v>1.216923076923077</v>
      </c>
      <c r="E19" s="80" t="s">
        <v>79</v>
      </c>
      <c r="F19" s="80" t="s">
        <v>79</v>
      </c>
    </row>
    <row r="20" spans="1:6" ht="15.75" x14ac:dyDescent="0.25">
      <c r="A20" s="77" t="s">
        <v>17</v>
      </c>
      <c r="B20" s="82">
        <f>(B14-('Problem 3 BS'!E21-'Problem 3 BS'!F21))/B18</f>
        <v>0.88833333333333331</v>
      </c>
      <c r="C20" s="83">
        <f>0.6*C14/C18</f>
        <v>0.73015384615384615</v>
      </c>
      <c r="E20" s="80" t="s">
        <v>79</v>
      </c>
      <c r="F20" s="80" t="s">
        <v>79</v>
      </c>
    </row>
    <row r="21" spans="1:6" ht="15.75" x14ac:dyDescent="0.25">
      <c r="A21" s="77" t="s">
        <v>18</v>
      </c>
      <c r="B21" s="83">
        <f>B19-B20</f>
        <v>0.88833333333333331</v>
      </c>
      <c r="C21" s="83">
        <f>C19-C20</f>
        <v>0.48676923076923084</v>
      </c>
      <c r="E21" s="80" t="s">
        <v>79</v>
      </c>
      <c r="F21" s="80" t="s">
        <v>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="90" zoomScaleNormal="90" workbookViewId="0">
      <selection sqref="A1:XFD1048576"/>
    </sheetView>
  </sheetViews>
  <sheetFormatPr defaultRowHeight="15" x14ac:dyDescent="0.25"/>
  <cols>
    <col min="1" max="1" width="37.85546875" bestFit="1" customWidth="1"/>
    <col min="2" max="3" width="11" bestFit="1" customWidth="1"/>
    <col min="5" max="6" width="10.140625" bestFit="1" customWidth="1"/>
    <col min="7" max="7" width="4" customWidth="1"/>
    <col min="8" max="9" width="10.140625" bestFit="1" customWidth="1"/>
  </cols>
  <sheetData>
    <row r="1" spans="1:6" ht="15.75" x14ac:dyDescent="0.25">
      <c r="A1" s="1" t="s">
        <v>81</v>
      </c>
      <c r="B1" s="2"/>
      <c r="C1" s="2"/>
      <c r="E1" s="2"/>
      <c r="F1" s="2"/>
    </row>
    <row r="2" spans="1:6" ht="15.75" x14ac:dyDescent="0.25">
      <c r="A2" s="4" t="s">
        <v>19</v>
      </c>
      <c r="B2" s="4"/>
      <c r="C2" s="4"/>
      <c r="E2" s="4"/>
      <c r="F2" s="4"/>
    </row>
    <row r="3" spans="1:6" ht="16.5" thickBot="1" x14ac:dyDescent="0.3">
      <c r="A3" s="22" t="s">
        <v>82</v>
      </c>
      <c r="B3" s="22"/>
      <c r="C3" s="22"/>
      <c r="E3" s="22"/>
      <c r="F3" s="22"/>
    </row>
    <row r="4" spans="1:6" ht="15.75" x14ac:dyDescent="0.25">
      <c r="A4" s="5" t="s">
        <v>20</v>
      </c>
      <c r="B4" s="5">
        <v>2011</v>
      </c>
      <c r="C4" s="5">
        <v>2010</v>
      </c>
      <c r="E4" s="5">
        <v>2011</v>
      </c>
      <c r="F4" s="5">
        <v>2010</v>
      </c>
    </row>
    <row r="5" spans="1:6" ht="15.75" x14ac:dyDescent="0.25">
      <c r="A5" s="13" t="s">
        <v>21</v>
      </c>
      <c r="B5" s="16">
        <v>149970</v>
      </c>
      <c r="C5" s="16">
        <v>100000</v>
      </c>
      <c r="E5" s="84">
        <v>64000</v>
      </c>
      <c r="F5" s="16">
        <f>C5</f>
        <v>100000</v>
      </c>
    </row>
    <row r="6" spans="1:6" ht="15.75" x14ac:dyDescent="0.25">
      <c r="A6" s="13" t="s">
        <v>23</v>
      </c>
      <c r="B6" s="21">
        <v>370000</v>
      </c>
      <c r="C6" s="21">
        <v>347000</v>
      </c>
      <c r="E6" s="21">
        <f>B6</f>
        <v>370000</v>
      </c>
      <c r="F6" s="21">
        <f>C6</f>
        <v>347000</v>
      </c>
    </row>
    <row r="7" spans="1:6" ht="15.75" x14ac:dyDescent="0.25">
      <c r="A7" s="13" t="s">
        <v>24</v>
      </c>
      <c r="B7" s="20">
        <v>870000</v>
      </c>
      <c r="C7" s="20">
        <v>515000</v>
      </c>
      <c r="E7" s="20">
        <f>B7</f>
        <v>870000</v>
      </c>
      <c r="F7" s="20">
        <f>C7</f>
        <v>515000</v>
      </c>
    </row>
    <row r="8" spans="1:6" ht="15.75" x14ac:dyDescent="0.25">
      <c r="A8" s="25" t="s">
        <v>26</v>
      </c>
      <c r="B8" s="86">
        <f>SUM(B5:B7)</f>
        <v>1389970</v>
      </c>
      <c r="C8" s="86">
        <f>SUM(C5:C7)</f>
        <v>962000</v>
      </c>
      <c r="E8" s="85" t="s">
        <v>79</v>
      </c>
      <c r="F8" s="85" t="s">
        <v>79</v>
      </c>
    </row>
    <row r="9" spans="1:6" ht="15.75" x14ac:dyDescent="0.25">
      <c r="A9" s="13" t="s">
        <v>27</v>
      </c>
      <c r="B9" s="21">
        <v>6570000</v>
      </c>
      <c r="C9" s="21">
        <v>5010000</v>
      </c>
      <c r="E9" s="21">
        <f>B9</f>
        <v>6570000</v>
      </c>
      <c r="F9" s="21">
        <f>C9</f>
        <v>5010000</v>
      </c>
    </row>
    <row r="10" spans="1:6" ht="15.75" x14ac:dyDescent="0.25">
      <c r="A10" s="13" t="s">
        <v>28</v>
      </c>
      <c r="B10" s="20">
        <v>1930000</v>
      </c>
      <c r="C10" s="20">
        <v>1380000</v>
      </c>
      <c r="E10" s="20">
        <f>B10</f>
        <v>1930000</v>
      </c>
      <c r="F10" s="20">
        <f>C10</f>
        <v>1380000</v>
      </c>
    </row>
    <row r="11" spans="1:6" ht="15.75" x14ac:dyDescent="0.25">
      <c r="A11" s="25" t="s">
        <v>29</v>
      </c>
      <c r="B11" s="89">
        <f>B9-B10</f>
        <v>4640000</v>
      </c>
      <c r="C11" s="89">
        <f>C9-C10</f>
        <v>3630000</v>
      </c>
      <c r="E11" s="88" t="s">
        <v>79</v>
      </c>
      <c r="F11" s="88" t="s">
        <v>79</v>
      </c>
    </row>
    <row r="12" spans="1:6" ht="16.5" thickBot="1" x14ac:dyDescent="0.3">
      <c r="A12" s="7" t="s">
        <v>31</v>
      </c>
      <c r="B12" s="92">
        <f>B8+SUM(B11:B11)</f>
        <v>6029970</v>
      </c>
      <c r="C12" s="92">
        <f>C8+SUM(C11:C11)</f>
        <v>4592000</v>
      </c>
      <c r="E12" s="91" t="s">
        <v>79</v>
      </c>
      <c r="F12" s="91" t="s">
        <v>79</v>
      </c>
    </row>
    <row r="13" spans="1:6" ht="15.75" x14ac:dyDescent="0.25">
      <c r="A13" s="5" t="s">
        <v>32</v>
      </c>
      <c r="B13" s="49"/>
      <c r="C13" s="49"/>
      <c r="E13" s="49"/>
      <c r="F13" s="49"/>
    </row>
    <row r="14" spans="1:6" ht="15.75" x14ac:dyDescent="0.25">
      <c r="A14" s="13" t="s">
        <v>33</v>
      </c>
      <c r="B14" s="21">
        <v>420000</v>
      </c>
      <c r="C14" s="21">
        <v>321440.00000000006</v>
      </c>
      <c r="E14" s="21">
        <f>B14</f>
        <v>420000</v>
      </c>
      <c r="F14" s="21">
        <f>C14</f>
        <v>321440.00000000006</v>
      </c>
    </row>
    <row r="15" spans="1:6" ht="15.75" x14ac:dyDescent="0.25">
      <c r="A15" s="13" t="s">
        <v>34</v>
      </c>
      <c r="B15" s="20">
        <v>100000</v>
      </c>
      <c r="C15" s="20">
        <v>22960</v>
      </c>
      <c r="E15" s="20">
        <f>B15</f>
        <v>100000</v>
      </c>
      <c r="F15" s="20">
        <f>C15</f>
        <v>22960</v>
      </c>
    </row>
    <row r="16" spans="1:6" ht="15.75" x14ac:dyDescent="0.25">
      <c r="A16" s="25" t="s">
        <v>37</v>
      </c>
      <c r="B16" s="95">
        <f>SUM(B14:B15)</f>
        <v>520000</v>
      </c>
      <c r="C16" s="95">
        <f>SUM(C14:C15)</f>
        <v>344400.00000000006</v>
      </c>
      <c r="E16" s="94" t="s">
        <v>79</v>
      </c>
      <c r="F16" s="94" t="s">
        <v>79</v>
      </c>
    </row>
    <row r="17" spans="1:6" ht="15.75" x14ac:dyDescent="0.25">
      <c r="A17" s="13" t="s">
        <v>38</v>
      </c>
      <c r="B17" s="20">
        <v>1350000</v>
      </c>
      <c r="C17" s="20">
        <v>918400</v>
      </c>
      <c r="E17" s="20">
        <f>B17</f>
        <v>1350000</v>
      </c>
      <c r="F17" s="20">
        <f>C17</f>
        <v>918400</v>
      </c>
    </row>
    <row r="18" spans="1:6" ht="15.75" x14ac:dyDescent="0.25">
      <c r="A18" s="25" t="s">
        <v>39</v>
      </c>
      <c r="B18" s="95">
        <f>SUM(B16:B17)</f>
        <v>1870000</v>
      </c>
      <c r="C18" s="95">
        <f>SUM(C16:C17)</f>
        <v>1262800</v>
      </c>
      <c r="E18" s="94" t="s">
        <v>79</v>
      </c>
      <c r="F18" s="94" t="s">
        <v>79</v>
      </c>
    </row>
    <row r="19" spans="1:6" ht="15.75" x14ac:dyDescent="0.25">
      <c r="A19" s="13" t="s">
        <v>40</v>
      </c>
      <c r="B19" s="16">
        <v>2520000</v>
      </c>
      <c r="C19" s="16">
        <v>2043440</v>
      </c>
      <c r="E19" s="16">
        <f>B19</f>
        <v>2520000</v>
      </c>
      <c r="F19" s="16">
        <f>C19</f>
        <v>2043440</v>
      </c>
    </row>
    <row r="20" spans="1:6" ht="15.75" x14ac:dyDescent="0.25">
      <c r="A20" s="13" t="s">
        <v>41</v>
      </c>
      <c r="B20" s="16">
        <v>772000</v>
      </c>
      <c r="C20" s="16">
        <v>551040</v>
      </c>
      <c r="E20" s="16">
        <f>B20</f>
        <v>772000</v>
      </c>
      <c r="F20" s="16">
        <f>C20</f>
        <v>551040</v>
      </c>
    </row>
    <row r="21" spans="1:6" ht="15.75" x14ac:dyDescent="0.25">
      <c r="A21" s="13" t="s">
        <v>42</v>
      </c>
      <c r="B21" s="20">
        <f>C21+'Problem 3 IS'!B14/2</f>
        <v>801345</v>
      </c>
      <c r="C21" s="20">
        <v>734720</v>
      </c>
      <c r="E21" s="20">
        <f>B21</f>
        <v>801345</v>
      </c>
      <c r="F21" s="20">
        <f>C21</f>
        <v>734720</v>
      </c>
    </row>
    <row r="22" spans="1:6" ht="15.75" x14ac:dyDescent="0.25">
      <c r="A22" s="25" t="s">
        <v>43</v>
      </c>
      <c r="B22" s="98">
        <f>SUM(B19:B21)</f>
        <v>4093345</v>
      </c>
      <c r="C22" s="98">
        <f>SUM(C19:C21)</f>
        <v>3329200</v>
      </c>
      <c r="E22" s="97" t="s">
        <v>79</v>
      </c>
      <c r="F22" s="97" t="s">
        <v>79</v>
      </c>
    </row>
    <row r="23" spans="1:6" ht="15.75" x14ac:dyDescent="0.25">
      <c r="A23" s="7" t="s">
        <v>44</v>
      </c>
      <c r="B23" s="70">
        <f>B18+B22</f>
        <v>5963345</v>
      </c>
      <c r="C23" s="70">
        <f>C18+C22</f>
        <v>4592000</v>
      </c>
      <c r="E23" s="68" t="s">
        <v>79</v>
      </c>
      <c r="F23" s="68" t="s">
        <v>79</v>
      </c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Formulas="1" topLeftCell="A2" zoomScale="90" zoomScaleNormal="90" workbookViewId="0">
      <selection activeCell="H27" sqref="H27"/>
    </sheetView>
  </sheetViews>
  <sheetFormatPr defaultRowHeight="15" x14ac:dyDescent="0.25"/>
  <cols>
    <col min="1" max="1" width="17.7109375" customWidth="1"/>
    <col min="2" max="2" width="19" customWidth="1"/>
    <col min="3" max="3" width="10.42578125" customWidth="1"/>
  </cols>
  <sheetData>
    <row r="1" spans="1:3" ht="15.75" x14ac:dyDescent="0.25">
      <c r="A1" s="1" t="s">
        <v>77</v>
      </c>
      <c r="B1" s="2"/>
      <c r="C1" s="2"/>
    </row>
    <row r="2" spans="1:3" ht="15.75" x14ac:dyDescent="0.25">
      <c r="A2" s="4" t="s">
        <v>45</v>
      </c>
      <c r="B2" s="33"/>
      <c r="C2" s="33"/>
    </row>
    <row r="3" spans="1:3" ht="16.5" thickBot="1" x14ac:dyDescent="0.3">
      <c r="A3" s="4" t="s">
        <v>83</v>
      </c>
      <c r="B3" s="33"/>
      <c r="C3" s="33"/>
    </row>
    <row r="4" spans="1:3" ht="15.75" x14ac:dyDescent="0.25">
      <c r="A4" s="34" t="s">
        <v>46</v>
      </c>
      <c r="B4" s="34"/>
      <c r="C4" s="34"/>
    </row>
    <row r="5" spans="1:3" ht="15.75" x14ac:dyDescent="0.25">
      <c r="A5" s="35" t="s">
        <v>47</v>
      </c>
      <c r="B5" s="16">
        <f>'Problem 3 IS'!B14</f>
        <v>133250</v>
      </c>
      <c r="C5" s="9"/>
    </row>
    <row r="6" spans="1:3" ht="15.75" x14ac:dyDescent="0.25">
      <c r="A6" s="36" t="s">
        <v>48</v>
      </c>
      <c r="B6" s="16">
        <f>'Problem 3 IS'!B9</f>
        <v>550000</v>
      </c>
      <c r="C6" s="9"/>
    </row>
    <row r="7" spans="1:3" ht="15.75" x14ac:dyDescent="0.25">
      <c r="A7" s="3" t="s">
        <v>50</v>
      </c>
      <c r="B7" s="16">
        <f>'Problem 3 BS'!F6-'Problem 3 BS'!E6</f>
        <v>-23000</v>
      </c>
      <c r="C7" s="9"/>
    </row>
    <row r="8" spans="1:3" ht="15.75" x14ac:dyDescent="0.25">
      <c r="A8" s="3" t="s">
        <v>51</v>
      </c>
      <c r="B8" s="16">
        <f>'Problem 3 BS'!F7-'Problem 3 BS'!E7</f>
        <v>-355000</v>
      </c>
      <c r="C8" s="9"/>
    </row>
    <row r="9" spans="1:3" ht="15.75" x14ac:dyDescent="0.25">
      <c r="A9" s="3" t="s">
        <v>53</v>
      </c>
      <c r="B9" s="16">
        <f>'Problem 3 BS'!E14-'Problem 3 BS'!F14</f>
        <v>98559.999999999942</v>
      </c>
      <c r="C9" s="9"/>
    </row>
    <row r="10" spans="1:3" ht="16.5" thickBot="1" x14ac:dyDescent="0.3">
      <c r="A10" s="37" t="s">
        <v>56</v>
      </c>
      <c r="B10" s="3"/>
      <c r="C10" s="16">
        <f>SUM(B5:B9)</f>
        <v>403809.99999999994</v>
      </c>
    </row>
    <row r="11" spans="1:3" ht="15.75" x14ac:dyDescent="0.25">
      <c r="A11" s="34" t="s">
        <v>57</v>
      </c>
      <c r="B11" s="34"/>
      <c r="C11" s="34"/>
    </row>
    <row r="12" spans="1:3" ht="15.75" x14ac:dyDescent="0.25">
      <c r="A12" s="3" t="s">
        <v>58</v>
      </c>
      <c r="B12" s="16">
        <f>'Problem 3 BS'!F9-'Problem 3 BS'!E9</f>
        <v>-1560000</v>
      </c>
      <c r="C12" s="9"/>
    </row>
    <row r="13" spans="1:3" ht="16.5" thickBot="1" x14ac:dyDescent="0.3">
      <c r="A13" s="37" t="s">
        <v>60</v>
      </c>
      <c r="B13" s="38"/>
      <c r="C13" s="101">
        <f>SUM(B12:B12)</f>
        <v>-1560000</v>
      </c>
    </row>
    <row r="14" spans="1:3" ht="15.75" x14ac:dyDescent="0.25">
      <c r="A14" s="34" t="s">
        <v>61</v>
      </c>
      <c r="B14" s="34"/>
      <c r="C14" s="34"/>
    </row>
    <row r="15" spans="1:3" ht="15.75" x14ac:dyDescent="0.25">
      <c r="A15" s="3" t="s">
        <v>80</v>
      </c>
      <c r="B15" s="16">
        <f>'Problem 3 BS'!E15-'Problem 3 BS'!F15</f>
        <v>77040</v>
      </c>
      <c r="C15" s="9"/>
    </row>
    <row r="16" spans="1:3" ht="15.75" x14ac:dyDescent="0.25">
      <c r="A16" s="3" t="s">
        <v>63</v>
      </c>
      <c r="B16" s="16">
        <f>'Problem 3 BS'!E17-'Problem 3 BS'!F17</f>
        <v>431600</v>
      </c>
      <c r="C16" s="9"/>
    </row>
    <row r="17" spans="1:4" ht="15.75" x14ac:dyDescent="0.25">
      <c r="A17" s="3" t="s">
        <v>64</v>
      </c>
      <c r="B17" s="16">
        <f>'Problem 3 BS'!E19-'Problem 3 BS'!F19</f>
        <v>476560</v>
      </c>
      <c r="C17" s="9"/>
    </row>
    <row r="18" spans="1:4" ht="15.75" x14ac:dyDescent="0.25">
      <c r="A18" s="3" t="s">
        <v>65</v>
      </c>
      <c r="B18" s="16">
        <f>'Problem 3 BS'!E20-'Problem 3 BS'!F20</f>
        <v>220960</v>
      </c>
      <c r="C18" s="9"/>
    </row>
    <row r="19" spans="1:4" ht="15.75" x14ac:dyDescent="0.25">
      <c r="A19" s="3" t="s">
        <v>66</v>
      </c>
      <c r="B19" s="102">
        <f>-('Problem 3 IS'!E14-('Problem 3 BS'!E21-'Problem 3 BS'!F21))</f>
        <v>-66625</v>
      </c>
      <c r="C19" s="102"/>
    </row>
    <row r="20" spans="1:4" ht="15.75" x14ac:dyDescent="0.25">
      <c r="A20" s="37" t="s">
        <v>67</v>
      </c>
      <c r="B20" s="37"/>
      <c r="C20" s="101">
        <f>SUM(B15:B19)</f>
        <v>1139535</v>
      </c>
    </row>
    <row r="21" spans="1:4" ht="16.5" thickBot="1" x14ac:dyDescent="0.3">
      <c r="A21" s="39" t="s">
        <v>68</v>
      </c>
      <c r="B21" s="40"/>
      <c r="C21" s="103">
        <f>SUM(C10:C20)</f>
        <v>-16655</v>
      </c>
      <c r="D21" s="42"/>
    </row>
    <row r="22" spans="1:4" ht="15.75" thickTop="1" x14ac:dyDescent="0.25">
      <c r="A22" s="43" t="s">
        <v>69</v>
      </c>
      <c r="B22" s="44"/>
      <c r="C22" s="45"/>
    </row>
    <row r="23" spans="1:4" ht="15.75" x14ac:dyDescent="0.25">
      <c r="A23" s="46" t="s">
        <v>70</v>
      </c>
      <c r="B23" s="11">
        <f>'Problem 3 BS'!C5</f>
        <v>100000</v>
      </c>
    </row>
    <row r="24" spans="1:4" ht="15.75" x14ac:dyDescent="0.25">
      <c r="A24" s="46" t="s">
        <v>71</v>
      </c>
      <c r="B24" s="11">
        <f>'Problem 3 BS'!B5</f>
        <v>149970</v>
      </c>
      <c r="C24" s="11"/>
    </row>
    <row r="25" spans="1:4" ht="15.75" x14ac:dyDescent="0.25">
      <c r="A25" s="47" t="s">
        <v>68</v>
      </c>
      <c r="C25" s="11">
        <f>B24-B23</f>
        <v>49970</v>
      </c>
    </row>
  </sheetData>
  <mergeCells count="1">
    <mergeCell ref="B19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Problem 1 IS</vt:lpstr>
      <vt:lpstr>Problem 1 BS</vt:lpstr>
      <vt:lpstr>Problem 1 SCF</vt:lpstr>
      <vt:lpstr>Problem 2 Common-size IS</vt:lpstr>
      <vt:lpstr>Problem 2 Common-size BS</vt:lpstr>
      <vt:lpstr>Problem 2 Pro-forma IS</vt:lpstr>
      <vt:lpstr>Problem 3 IS</vt:lpstr>
      <vt:lpstr>Problem 3 BS</vt:lpstr>
      <vt:lpstr>Problem 3 SCF</vt:lpstr>
      <vt:lpstr>Problem 3 Common-size IS</vt:lpstr>
      <vt:lpstr>Problem 3 Common-size BS</vt:lpstr>
      <vt:lpstr>Problem 4 IS</vt:lpstr>
      <vt:lpstr>Problem 4 BS</vt:lpstr>
      <vt:lpstr>Problem 4 SCF</vt:lpstr>
    </vt:vector>
  </TitlesOfParts>
  <Company>MSCD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jdempere</dc:creator>
  <cp:lastModifiedBy>jdempere</cp:lastModifiedBy>
  <dcterms:created xsi:type="dcterms:W3CDTF">2011-11-22T02:35:33Z</dcterms:created>
  <dcterms:modified xsi:type="dcterms:W3CDTF">2011-11-22T23:51:30Z</dcterms:modified>
</cp:coreProperties>
</file>