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28830" windowHeight="12480" activeTab="2"/>
  </bookViews>
  <sheets>
    <sheet name="1-Logic-Lookup" sheetId="9" r:id="rId1"/>
    <sheet name="2-Database" sheetId="10" r:id="rId2"/>
    <sheet name="3-Finance" sheetId="8" r:id="rId3"/>
  </sheets>
  <definedNames>
    <definedName name="_xlnm._FilterDatabase" localSheetId="1" hidden="1">'2-Database'!$A$2:$F$22</definedName>
    <definedName name="_xlnm.Criteria" localSheetId="1">'2-Database'!$A$25:$F$26</definedName>
    <definedName name="_xlnm.Extract" localSheetId="1">'2-Database'!$A$30:$F$30</definedName>
  </definedNames>
  <calcPr calcId="145621"/>
</workbook>
</file>

<file path=xl/calcChain.xml><?xml version="1.0" encoding="utf-8"?>
<calcChain xmlns="http://schemas.openxmlformats.org/spreadsheetml/2006/main">
  <c r="I28" i="10" l="1"/>
  <c r="I27" i="10"/>
  <c r="I26" i="10"/>
  <c r="I25" i="10"/>
  <c r="B10" i="8" l="1"/>
  <c r="B9" i="8"/>
  <c r="C9" i="8" l="1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8" i="8"/>
  <c r="C56" i="8" s="1"/>
  <c r="E4" i="8"/>
  <c r="E3" i="8"/>
  <c r="E2" i="8" l="1"/>
  <c r="B8" i="8" s="1"/>
  <c r="H55" i="8"/>
  <c r="H51" i="8"/>
  <c r="H47" i="8"/>
  <c r="H43" i="8"/>
  <c r="H39" i="8"/>
  <c r="H35" i="8"/>
  <c r="H31" i="8"/>
  <c r="H27" i="8"/>
  <c r="H23" i="8"/>
  <c r="H19" i="8"/>
  <c r="H15" i="8"/>
  <c r="H11" i="8"/>
  <c r="I55" i="8"/>
  <c r="I53" i="8"/>
  <c r="I51" i="8"/>
  <c r="I49" i="8"/>
  <c r="I47" i="8"/>
  <c r="I45" i="8"/>
  <c r="I43" i="8"/>
  <c r="I41" i="8"/>
  <c r="I39" i="8"/>
  <c r="I37" i="8"/>
  <c r="I35" i="8"/>
  <c r="I33" i="8"/>
  <c r="I31" i="8"/>
  <c r="I29" i="8"/>
  <c r="I27" i="8"/>
  <c r="I25" i="8"/>
  <c r="I23" i="8"/>
  <c r="I21" i="8"/>
  <c r="I19" i="8"/>
  <c r="I17" i="8"/>
  <c r="I15" i="8"/>
  <c r="I13" i="8"/>
  <c r="I11" i="8"/>
  <c r="I9" i="8"/>
  <c r="F1" i="9"/>
  <c r="D51" i="8" l="1"/>
  <c r="E51" i="8" s="1"/>
  <c r="D47" i="8"/>
  <c r="E47" i="8" s="1"/>
  <c r="D39" i="8"/>
  <c r="E39" i="8" s="1"/>
  <c r="D31" i="8"/>
  <c r="E31" i="8" s="1"/>
  <c r="D25" i="8"/>
  <c r="E25" i="8" s="1"/>
  <c r="D21" i="8"/>
  <c r="E21" i="8" s="1"/>
  <c r="D15" i="8"/>
  <c r="E15" i="8" s="1"/>
  <c r="D11" i="8"/>
  <c r="E11" i="8" s="1"/>
  <c r="D54" i="8"/>
  <c r="E54" i="8" s="1"/>
  <c r="D50" i="8"/>
  <c r="E50" i="8" s="1"/>
  <c r="D46" i="8"/>
  <c r="E46" i="8" s="1"/>
  <c r="D42" i="8"/>
  <c r="E42" i="8" s="1"/>
  <c r="D38" i="8"/>
  <c r="E38" i="8" s="1"/>
  <c r="D34" i="8"/>
  <c r="E34" i="8" s="1"/>
  <c r="D30" i="8"/>
  <c r="E30" i="8" s="1"/>
  <c r="D26" i="8"/>
  <c r="E26" i="8" s="1"/>
  <c r="D22" i="8"/>
  <c r="E22" i="8" s="1"/>
  <c r="D18" i="8"/>
  <c r="E18" i="8" s="1"/>
  <c r="D14" i="8"/>
  <c r="E14" i="8" s="1"/>
  <c r="D10" i="8"/>
  <c r="E10" i="8" s="1"/>
  <c r="D53" i="8"/>
  <c r="E53" i="8" s="1"/>
  <c r="D41" i="8"/>
  <c r="E41" i="8" s="1"/>
  <c r="D33" i="8"/>
  <c r="E33" i="8" s="1"/>
  <c r="D19" i="8"/>
  <c r="E19" i="8" s="1"/>
  <c r="I12" i="8"/>
  <c r="I16" i="8"/>
  <c r="I20" i="8"/>
  <c r="I24" i="8"/>
  <c r="I28" i="8"/>
  <c r="I32" i="8"/>
  <c r="I36" i="8"/>
  <c r="I40" i="8"/>
  <c r="I44" i="8"/>
  <c r="I48" i="8"/>
  <c r="I52" i="8"/>
  <c r="I8" i="8"/>
  <c r="H12" i="8"/>
  <c r="H16" i="8"/>
  <c r="H20" i="8"/>
  <c r="H24" i="8"/>
  <c r="H28" i="8"/>
  <c r="H32" i="8"/>
  <c r="H36" i="8"/>
  <c r="H40" i="8"/>
  <c r="H44" i="8"/>
  <c r="H48" i="8"/>
  <c r="H52" i="8"/>
  <c r="H8" i="8"/>
  <c r="H9" i="8"/>
  <c r="H13" i="8"/>
  <c r="H17" i="8"/>
  <c r="H21" i="8"/>
  <c r="H25" i="8"/>
  <c r="H29" i="8"/>
  <c r="H33" i="8"/>
  <c r="H37" i="8"/>
  <c r="H41" i="8"/>
  <c r="H45" i="8"/>
  <c r="H49" i="8"/>
  <c r="H53" i="8"/>
  <c r="D55" i="8"/>
  <c r="E55" i="8" s="1"/>
  <c r="D49" i="8"/>
  <c r="E49" i="8" s="1"/>
  <c r="D43" i="8"/>
  <c r="E43" i="8" s="1"/>
  <c r="D35" i="8"/>
  <c r="E35" i="8" s="1"/>
  <c r="D29" i="8"/>
  <c r="E29" i="8" s="1"/>
  <c r="D23" i="8"/>
  <c r="E23" i="8" s="1"/>
  <c r="D17" i="8"/>
  <c r="E17" i="8" s="1"/>
  <c r="D13" i="8"/>
  <c r="E13" i="8" s="1"/>
  <c r="D8" i="8"/>
  <c r="D52" i="8"/>
  <c r="E52" i="8" s="1"/>
  <c r="D48" i="8"/>
  <c r="E48" i="8" s="1"/>
  <c r="D44" i="8"/>
  <c r="E44" i="8" s="1"/>
  <c r="D40" i="8"/>
  <c r="E40" i="8" s="1"/>
  <c r="D36" i="8"/>
  <c r="E36" i="8" s="1"/>
  <c r="D32" i="8"/>
  <c r="E32" i="8" s="1"/>
  <c r="D28" i="8"/>
  <c r="E28" i="8" s="1"/>
  <c r="D24" i="8"/>
  <c r="E24" i="8" s="1"/>
  <c r="D20" i="8"/>
  <c r="E20" i="8" s="1"/>
  <c r="D16" i="8"/>
  <c r="E16" i="8" s="1"/>
  <c r="D12" i="8"/>
  <c r="E12" i="8" s="1"/>
  <c r="E8" i="8"/>
  <c r="D45" i="8"/>
  <c r="E45" i="8" s="1"/>
  <c r="D37" i="8"/>
  <c r="E37" i="8" s="1"/>
  <c r="D27" i="8"/>
  <c r="E27" i="8" s="1"/>
  <c r="D9" i="8"/>
  <c r="E9" i="8" s="1"/>
  <c r="I14" i="8"/>
  <c r="I18" i="8"/>
  <c r="I22" i="8"/>
  <c r="I26" i="8"/>
  <c r="I30" i="8"/>
  <c r="I34" i="8"/>
  <c r="I38" i="8"/>
  <c r="I42" i="8"/>
  <c r="I46" i="8"/>
  <c r="I50" i="8"/>
  <c r="I54" i="8"/>
  <c r="H10" i="8"/>
  <c r="H14" i="8"/>
  <c r="H18" i="8"/>
  <c r="H22" i="8"/>
  <c r="H26" i="8"/>
  <c r="H30" i="8"/>
  <c r="H34" i="8"/>
  <c r="H38" i="8"/>
  <c r="H42" i="8"/>
  <c r="H46" i="8"/>
  <c r="H50" i="8"/>
  <c r="H54" i="8"/>
  <c r="I10" i="8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7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F8" i="8" l="1"/>
  <c r="F9" i="8" l="1"/>
  <c r="F10" i="8"/>
  <c r="B11" i="8" s="1"/>
  <c r="F11" i="8" l="1"/>
  <c r="B12" i="8" s="1"/>
  <c r="F12" i="8" l="1"/>
  <c r="B13" i="8" s="1"/>
  <c r="F13" i="8" l="1"/>
  <c r="B14" i="8" s="1"/>
  <c r="F14" i="8" l="1"/>
  <c r="B15" i="8" s="1"/>
  <c r="F15" i="8" l="1"/>
  <c r="B16" i="8" s="1"/>
  <c r="F16" i="8" l="1"/>
  <c r="B17" i="8" s="1"/>
  <c r="F17" i="8" l="1"/>
  <c r="B18" i="8" s="1"/>
  <c r="F18" i="8" s="1"/>
  <c r="B19" i="8" s="1"/>
  <c r="F19" i="8" l="1"/>
  <c r="B20" i="8" s="1"/>
  <c r="F20" i="8" l="1"/>
  <c r="B21" i="8" s="1"/>
  <c r="F21" i="8" l="1"/>
  <c r="B22" i="8" s="1"/>
  <c r="F22" i="8" l="1"/>
  <c r="B23" i="8" s="1"/>
  <c r="F23" i="8" l="1"/>
  <c r="B24" i="8" s="1"/>
  <c r="F24" i="8" s="1"/>
  <c r="B25" i="8" s="1"/>
  <c r="F25" i="8" l="1"/>
  <c r="B26" i="8" s="1"/>
  <c r="F26" i="8" l="1"/>
  <c r="B27" i="8" s="1"/>
  <c r="F27" i="8" l="1"/>
  <c r="B28" i="8" s="1"/>
  <c r="F28" i="8" l="1"/>
  <c r="B29" i="8" s="1"/>
  <c r="F29" i="8" s="1"/>
  <c r="B30" i="8" s="1"/>
  <c r="F30" i="8" l="1"/>
  <c r="B31" i="8" s="1"/>
  <c r="F31" i="8" s="1"/>
  <c r="B32" i="8" s="1"/>
  <c r="F32" i="8" l="1"/>
  <c r="B33" i="8" s="1"/>
  <c r="F33" i="8" l="1"/>
  <c r="B34" i="8" s="1"/>
  <c r="F34" i="8" s="1"/>
  <c r="B35" i="8" s="1"/>
  <c r="F35" i="8" l="1"/>
  <c r="B36" i="8" s="1"/>
  <c r="F36" i="8" l="1"/>
  <c r="B37" i="8" s="1"/>
  <c r="F37" i="8" s="1"/>
  <c r="B38" i="8" s="1"/>
  <c r="F38" i="8" l="1"/>
  <c r="B39" i="8" s="1"/>
  <c r="F39" i="8" l="1"/>
  <c r="B40" i="8" s="1"/>
  <c r="F40" i="8" l="1"/>
  <c r="B41" i="8" s="1"/>
  <c r="F41" i="8" s="1"/>
  <c r="B42" i="8" s="1"/>
  <c r="F42" i="8" l="1"/>
  <c r="B43" i="8" s="1"/>
  <c r="F43" i="8" l="1"/>
  <c r="B44" i="8" s="1"/>
  <c r="F44" i="8" l="1"/>
  <c r="B45" i="8" s="1"/>
  <c r="F45" i="8" l="1"/>
  <c r="B46" i="8" s="1"/>
  <c r="F46" i="8" s="1"/>
  <c r="B47" i="8" s="1"/>
  <c r="F47" i="8" l="1"/>
  <c r="B48" i="8" s="1"/>
  <c r="F48" i="8" l="1"/>
  <c r="B49" i="8" s="1"/>
  <c r="F49" i="8" l="1"/>
  <c r="B50" i="8" s="1"/>
  <c r="F50" i="8" l="1"/>
  <c r="B51" i="8" s="1"/>
  <c r="F51" i="8" l="1"/>
  <c r="B52" i="8" s="1"/>
  <c r="F52" i="8" s="1"/>
  <c r="B53" i="8" s="1"/>
  <c r="F53" i="8" l="1"/>
  <c r="B54" i="8" s="1"/>
  <c r="F54" i="8" l="1"/>
  <c r="B55" i="8" s="1"/>
  <c r="D56" i="8" l="1"/>
  <c r="E56" i="8" l="1"/>
  <c r="F55" i="8"/>
</calcChain>
</file>

<file path=xl/sharedStrings.xml><?xml version="1.0" encoding="utf-8"?>
<sst xmlns="http://schemas.openxmlformats.org/spreadsheetml/2006/main" count="223" uniqueCount="68">
  <si>
    <t>Name</t>
  </si>
  <si>
    <t>Location</t>
  </si>
  <si>
    <t>Title</t>
  </si>
  <si>
    <t>Hire Date</t>
  </si>
  <si>
    <t>Salary</t>
  </si>
  <si>
    <t>Adams</t>
  </si>
  <si>
    <t>Barnes</t>
  </si>
  <si>
    <t>Atlanta</t>
  </si>
  <si>
    <t>Chicago</t>
  </si>
  <si>
    <t>Boston</t>
  </si>
  <si>
    <t>Nitz</t>
  </si>
  <si>
    <t>Crandell</t>
  </si>
  <si>
    <t>Selinger</t>
  </si>
  <si>
    <t>Forgan</t>
  </si>
  <si>
    <t>Unice</t>
  </si>
  <si>
    <t>Gomez</t>
  </si>
  <si>
    <t>Manager</t>
  </si>
  <si>
    <t>Account Rep</t>
  </si>
  <si>
    <t>Lenz</t>
  </si>
  <si>
    <t>Garbett</t>
  </si>
  <si>
    <t>Laing</t>
  </si>
  <si>
    <t>Peterson</t>
  </si>
  <si>
    <t>Franklin</t>
  </si>
  <si>
    <t>Deberard</t>
  </si>
  <si>
    <t>Keone</t>
  </si>
  <si>
    <t>Terriquez</t>
  </si>
  <si>
    <t>Scholfield</t>
  </si>
  <si>
    <t>Hartvigsen</t>
  </si>
  <si>
    <t>Doering</t>
  </si>
  <si>
    <t>Akmatalieva</t>
  </si>
  <si>
    <t>Criteria Range:</t>
  </si>
  <si>
    <t>Output Range:</t>
  </si>
  <si>
    <t>Summary Statistics:</t>
  </si>
  <si>
    <t>Average</t>
  </si>
  <si>
    <t>Low</t>
  </si>
  <si>
    <t>High</t>
  </si>
  <si>
    <t># of Employees</t>
  </si>
  <si>
    <t>Input Area:</t>
  </si>
  <si>
    <t>Loan</t>
  </si>
  <si>
    <t>APR</t>
  </si>
  <si>
    <t>Years</t>
  </si>
  <si>
    <t>Basic Output Area:</t>
  </si>
  <si>
    <t>Monthly Payment</t>
  </si>
  <si>
    <t>Periodic Rate</t>
  </si>
  <si>
    <t>Payment Number</t>
  </si>
  <si>
    <t>Interest Paid</t>
  </si>
  <si>
    <t>Principal Repayment</t>
  </si>
  <si>
    <t>Beginning Balance</t>
  </si>
  <si>
    <t>Payment</t>
  </si>
  <si>
    <t># of Payments</t>
  </si>
  <si>
    <t>Totals</t>
  </si>
  <si>
    <t>Pmts per Year</t>
  </si>
  <si>
    <t>Cumulative Interest</t>
  </si>
  <si>
    <t>Cumulative Principal</t>
  </si>
  <si>
    <t>Employee ID</t>
  </si>
  <si>
    <t>Criteria:</t>
  </si>
  <si>
    <t>Quick Search Results:</t>
  </si>
  <si>
    <t>Bonus Amount</t>
  </si>
  <si>
    <t>Transpayne Sales Rep Salary Information</t>
  </si>
  <si>
    <t>Date</t>
  </si>
  <si>
    <t>Percent</t>
  </si>
  <si>
    <t>Hired before</t>
  </si>
  <si>
    <t xml:space="preserve">Hired on or before </t>
  </si>
  <si>
    <t xml:space="preserve">Hired after </t>
  </si>
  <si>
    <t>Raise Status</t>
  </si>
  <si>
    <t>Manager Salary Threshold</t>
  </si>
  <si>
    <t xml:space="preserve">  </t>
  </si>
  <si>
    <t>Ending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</si>
</sst>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_);_(* \(#,##0.0\);_(* &quot;-&quot;??_);_(@_)"/>
    <numFmt numFmtId="167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164" fontId="0" fillId="0" borderId="0" xfId="1" applyNumberFormat="1" applyFont="1"/>
    <xf numFmtId="44" fontId="0" fillId="0" borderId="0" xfId="1" applyFont="1"/>
    <xf numFmtId="0" fontId="2" fillId="2" borderId="0" xfId="0" applyFont="1" applyFill="1" applyAlignment="1">
      <alignment horizontal="left"/>
    </xf>
    <xf numFmtId="165" fontId="0" fillId="0" borderId="0" xfId="2" applyNumberFormat="1" applyFont="1"/>
    <xf numFmtId="0" fontId="0" fillId="0" borderId="0" xfId="0" applyAlignment="1">
      <alignment horizontal="center"/>
    </xf>
    <xf numFmtId="166" fontId="0" fillId="0" borderId="0" xfId="2" applyNumberFormat="1" applyFont="1" applyAlignment="1">
      <alignment horizontal="right" indent="2"/>
    </xf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0" fillId="3" borderId="0" xfId="0" applyFill="1"/>
    <xf numFmtId="0" fontId="3" fillId="3" borderId="0" xfId="0" applyFont="1" applyFill="1"/>
    <xf numFmtId="0" fontId="3" fillId="3" borderId="0" xfId="0" applyFont="1" applyFill="1" applyAlignment="1">
      <alignment horizontal="left" vertical="top"/>
    </xf>
    <xf numFmtId="0" fontId="3" fillId="4" borderId="0" xfId="0" applyFont="1" applyFill="1"/>
    <xf numFmtId="10" fontId="0" fillId="0" borderId="0" xfId="0" applyNumberFormat="1"/>
    <xf numFmtId="0" fontId="3" fillId="4" borderId="0" xfId="0" applyFont="1" applyFill="1" applyAlignment="1">
      <alignment horizontal="center" wrapText="1"/>
    </xf>
    <xf numFmtId="167" fontId="0" fillId="0" borderId="0" xfId="3" applyNumberFormat="1" applyFont="1"/>
    <xf numFmtId="8" fontId="0" fillId="0" borderId="0" xfId="1" applyNumberFormat="1" applyFont="1"/>
    <xf numFmtId="0" fontId="0" fillId="0" borderId="1" xfId="0" applyBorder="1"/>
    <xf numFmtId="14" fontId="0" fillId="0" borderId="1" xfId="0" applyNumberFormat="1" applyBorder="1" applyAlignment="1">
      <alignment horizontal="right" indent="1"/>
    </xf>
    <xf numFmtId="164" fontId="4" fillId="0" borderId="1" xfId="1" applyNumberFormat="1" applyFont="1" applyBorder="1"/>
    <xf numFmtId="0" fontId="0" fillId="0" borderId="2" xfId="0" applyBorder="1"/>
    <xf numFmtId="14" fontId="0" fillId="0" borderId="2" xfId="0" applyNumberFormat="1" applyBorder="1" applyAlignment="1">
      <alignment horizontal="right" indent="1"/>
    </xf>
    <xf numFmtId="164" fontId="4" fillId="0" borderId="2" xfId="1" applyNumberFormat="1" applyFont="1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9" fontId="0" fillId="0" borderId="0" xfId="0" applyNumberFormat="1"/>
    <xf numFmtId="164" fontId="0" fillId="0" borderId="0" xfId="0" applyNumberFormat="1"/>
    <xf numFmtId="44" fontId="2" fillId="0" borderId="0" xfId="1" applyFont="1"/>
    <xf numFmtId="44" fontId="2" fillId="6" borderId="0" xfId="1" applyFont="1" applyFill="1"/>
    <xf numFmtId="0" fontId="5" fillId="0" borderId="0" xfId="0" applyFont="1"/>
    <xf numFmtId="44" fontId="0" fillId="0" borderId="2" xfId="1" applyFont="1" applyBorder="1"/>
    <xf numFmtId="0" fontId="2" fillId="2" borderId="9" xfId="0" applyFont="1" applyFill="1" applyBorder="1" applyAlignment="1">
      <alignment horizontal="center"/>
    </xf>
    <xf numFmtId="0" fontId="3" fillId="0" borderId="0" xfId="0" applyFont="1" applyFill="1"/>
    <xf numFmtId="0" fontId="0" fillId="0" borderId="10" xfId="0" applyBorder="1" applyAlignment="1">
      <alignment horizontal="center"/>
    </xf>
    <xf numFmtId="8" fontId="0" fillId="0" borderId="10" xfId="1" applyNumberFormat="1" applyFont="1" applyBorder="1"/>
    <xf numFmtId="44" fontId="0" fillId="0" borderId="10" xfId="1" applyFont="1" applyBorder="1"/>
    <xf numFmtId="0" fontId="0" fillId="0" borderId="0" xfId="0" applyBorder="1" applyAlignment="1">
      <alignment horizontal="center"/>
    </xf>
    <xf numFmtId="44" fontId="0" fillId="0" borderId="0" xfId="1" applyNumberFormat="1" applyFont="1"/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44" fontId="0" fillId="0" borderId="0" xfId="1" applyNumberFormat="1" applyFont="1" applyBorder="1"/>
    <xf numFmtId="44" fontId="1" fillId="0" borderId="0" xfId="1" applyNumberFormat="1" applyFont="1" applyBorder="1"/>
  </cellXfs>
  <cellStyles count="4">
    <cellStyle name="Comma" xfId="2" builtinId="3"/>
    <cellStyle name="Currency" xfId="1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djacency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Adjacency">
      <a:fillStyleLst>
        <a:solidFill>
          <a:schemeClr val="phClr"/>
        </a:solidFill>
        <a:solidFill>
          <a:schemeClr val="phClr">
            <a:tint val="55000"/>
          </a:schemeClr>
        </a:solidFill>
        <a:solidFill>
          <a:schemeClr val="phClr"/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algn="bl" rotWithShape="0">
              <a:srgbClr val="000000">
                <a:alpha val="60000"/>
              </a:srgbClr>
            </a:outerShdw>
          </a:effectLst>
        </a:effectStyle>
        <a:effectStyle>
          <a:effectLst/>
          <a:scene3d>
            <a:camera prst="orthographicFront">
              <a:rot lat="0" lon="0" rev="0"/>
            </a:camera>
            <a:lightRig rig="brightRoom" dir="tl">
              <a:rot lat="0" lon="0" rev="1800000"/>
            </a:lightRig>
          </a:scene3d>
          <a:sp3d contourW="10160" prstMaterial="dkEdge">
            <a:bevelT w="38100" h="50800" prst="angle"/>
            <a:contourClr>
              <a:schemeClr val="phClr">
                <a:shade val="4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</a:schemeClr>
            </a:gs>
            <a:gs pos="75000">
              <a:schemeClr val="phClr">
                <a:shade val="100000"/>
                <a:satMod val="115000"/>
              </a:schemeClr>
            </a:gs>
            <a:gs pos="100000">
              <a:schemeClr val="phClr">
                <a:shade val="70000"/>
                <a:satMod val="130000"/>
              </a:schemeClr>
            </a:gs>
          </a:gsLst>
          <a:path path="circle">
            <a:fillToRect l="20000" t="50000" r="100000" b="5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97000"/>
              </a:schemeClr>
              <a:schemeClr val="phClr">
                <a:shade val="96000"/>
              </a:schemeClr>
            </a:duotone>
          </a:blip>
          <a:tile tx="0" ty="0" sx="32000" sy="3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="90" zoomScaleNormal="90" workbookViewId="0"/>
  </sheetViews>
  <sheetFormatPr defaultRowHeight="15" x14ac:dyDescent="0.25"/>
  <cols>
    <col min="1" max="1" width="17.42578125" customWidth="1"/>
    <col min="2" max="2" width="12" customWidth="1"/>
    <col min="3" max="4" width="16.7109375" customWidth="1"/>
    <col min="5" max="5" width="24.28515625" bestFit="1" customWidth="1"/>
    <col min="6" max="6" width="12.140625" bestFit="1" customWidth="1"/>
    <col min="7" max="7" width="12.42578125" customWidth="1"/>
    <col min="8" max="8" width="17.28515625" customWidth="1"/>
    <col min="9" max="9" width="9.85546875" customWidth="1"/>
    <col min="10" max="10" width="9.5703125" customWidth="1"/>
  </cols>
  <sheetData>
    <row r="1" spans="1:11" x14ac:dyDescent="0.25">
      <c r="A1" s="8" t="s">
        <v>54</v>
      </c>
      <c r="B1" s="10">
        <v>4070</v>
      </c>
      <c r="C1" s="9" t="s">
        <v>55</v>
      </c>
      <c r="D1" s="10" t="s">
        <v>2</v>
      </c>
      <c r="E1" s="9" t="s">
        <v>56</v>
      </c>
      <c r="F1" s="11" t="str">
        <f>INDEX(A7:H26,MATCH(B1,A7:A26,0),4)</f>
        <v>Account Rep</v>
      </c>
      <c r="H1" s="11" t="s">
        <v>57</v>
      </c>
      <c r="I1" s="11" t="s">
        <v>59</v>
      </c>
      <c r="J1" s="11" t="s">
        <v>60</v>
      </c>
    </row>
    <row r="2" spans="1:11" x14ac:dyDescent="0.25">
      <c r="B2" s="8"/>
      <c r="D2" s="9"/>
      <c r="F2" s="9"/>
      <c r="H2" t="s">
        <v>61</v>
      </c>
      <c r="I2" s="7">
        <v>38353</v>
      </c>
      <c r="J2" s="30">
        <v>0.09</v>
      </c>
    </row>
    <row r="3" spans="1:11" x14ac:dyDescent="0.25">
      <c r="A3" s="34" t="s">
        <v>66</v>
      </c>
      <c r="B3" s="32"/>
      <c r="D3" s="9"/>
      <c r="E3" s="8" t="s">
        <v>65</v>
      </c>
      <c r="F3" s="33">
        <v>70000</v>
      </c>
      <c r="H3" t="s">
        <v>62</v>
      </c>
      <c r="I3" s="7">
        <v>40179</v>
      </c>
      <c r="J3" s="30">
        <v>0.05</v>
      </c>
    </row>
    <row r="4" spans="1:11" ht="15.75" thickBot="1" x14ac:dyDescent="0.3">
      <c r="B4" s="8"/>
      <c r="D4" s="9"/>
      <c r="F4" s="9"/>
      <c r="H4" t="s">
        <v>63</v>
      </c>
      <c r="I4" s="7">
        <v>40179</v>
      </c>
      <c r="J4" s="30">
        <v>0.03</v>
      </c>
    </row>
    <row r="5" spans="1:11" ht="15.75" thickBot="1" x14ac:dyDescent="0.3">
      <c r="C5" s="43" t="s">
        <v>58</v>
      </c>
      <c r="D5" s="44"/>
      <c r="E5" s="45"/>
      <c r="K5" s="30"/>
    </row>
    <row r="6" spans="1:11" ht="30.75" thickBot="1" x14ac:dyDescent="0.3">
      <c r="A6" s="27" t="s">
        <v>54</v>
      </c>
      <c r="B6" s="26" t="s">
        <v>0</v>
      </c>
      <c r="C6" s="26" t="s">
        <v>1</v>
      </c>
      <c r="D6" s="26" t="s">
        <v>2</v>
      </c>
      <c r="E6" s="26" t="s">
        <v>3</v>
      </c>
      <c r="F6" s="26" t="s">
        <v>4</v>
      </c>
      <c r="G6" s="28" t="s">
        <v>57</v>
      </c>
      <c r="H6" s="29" t="s">
        <v>64</v>
      </c>
      <c r="K6" s="30"/>
    </row>
    <row r="7" spans="1:11" x14ac:dyDescent="0.25">
      <c r="A7" s="23">
        <v>3824</v>
      </c>
      <c r="B7" s="23" t="s">
        <v>5</v>
      </c>
      <c r="C7" s="23" t="s">
        <v>7</v>
      </c>
      <c r="D7" s="23" t="s">
        <v>16</v>
      </c>
      <c r="E7" s="24">
        <v>37543</v>
      </c>
      <c r="F7" s="25">
        <v>68750</v>
      </c>
      <c r="G7" s="35">
        <f>IF(E7&lt;I$2,F7*J$2,IF(E7&lt;=I$3,F7*J$3,F7*J$4))</f>
        <v>6187.5</v>
      </c>
      <c r="H7" s="23" t="str">
        <f>IF(AND(D7="manager",F7&lt;F$3),"Due for raise","NA")</f>
        <v>Due for raise</v>
      </c>
    </row>
    <row r="8" spans="1:11" x14ac:dyDescent="0.25">
      <c r="A8" s="20">
        <v>4955</v>
      </c>
      <c r="B8" s="20" t="s">
        <v>29</v>
      </c>
      <c r="C8" s="20" t="s">
        <v>8</v>
      </c>
      <c r="D8" s="20" t="s">
        <v>17</v>
      </c>
      <c r="E8" s="21">
        <v>41581</v>
      </c>
      <c r="F8" s="22">
        <v>49575</v>
      </c>
      <c r="G8" s="35">
        <f t="shared" ref="G8:G26" si="0">IF(E8&lt;I$2,F8*J$2,IF(E8&lt;=I$3,F8*J$3,F8*J$4))</f>
        <v>1487.25</v>
      </c>
      <c r="H8" s="23" t="str">
        <f t="shared" ref="H8:H26" si="1">IF(AND(D8="manager",F8&lt;F$3),"Due for raise","NA")</f>
        <v>NA</v>
      </c>
      <c r="J8" s="7"/>
      <c r="K8" s="30"/>
    </row>
    <row r="9" spans="1:11" x14ac:dyDescent="0.25">
      <c r="A9" s="20">
        <v>2521</v>
      </c>
      <c r="B9" s="20" t="s">
        <v>6</v>
      </c>
      <c r="C9" s="20" t="s">
        <v>9</v>
      </c>
      <c r="D9" s="20" t="s">
        <v>17</v>
      </c>
      <c r="E9" s="21">
        <v>39978</v>
      </c>
      <c r="F9" s="22">
        <v>46000</v>
      </c>
      <c r="G9" s="35">
        <f t="shared" si="0"/>
        <v>2300</v>
      </c>
      <c r="H9" s="23" t="str">
        <f t="shared" si="1"/>
        <v>NA</v>
      </c>
      <c r="J9" s="7"/>
      <c r="K9" s="30"/>
    </row>
    <row r="10" spans="1:11" x14ac:dyDescent="0.25">
      <c r="A10" s="20">
        <v>4453</v>
      </c>
      <c r="B10" s="20" t="s">
        <v>11</v>
      </c>
      <c r="C10" s="20" t="s">
        <v>9</v>
      </c>
      <c r="D10" s="20" t="s">
        <v>16</v>
      </c>
      <c r="E10" s="21">
        <v>38055</v>
      </c>
      <c r="F10" s="22">
        <v>75800</v>
      </c>
      <c r="G10" s="35">
        <f t="shared" si="0"/>
        <v>6822</v>
      </c>
      <c r="H10" s="23" t="str">
        <f t="shared" si="1"/>
        <v>NA</v>
      </c>
      <c r="J10" s="7"/>
      <c r="K10" s="30"/>
    </row>
    <row r="11" spans="1:11" x14ac:dyDescent="0.25">
      <c r="A11" s="20">
        <v>2967</v>
      </c>
      <c r="B11" s="20" t="s">
        <v>23</v>
      </c>
      <c r="C11" s="20" t="s">
        <v>8</v>
      </c>
      <c r="D11" s="20" t="s">
        <v>17</v>
      </c>
      <c r="E11" s="21">
        <v>40151</v>
      </c>
      <c r="F11" s="22">
        <v>46795</v>
      </c>
      <c r="G11" s="35">
        <f t="shared" si="0"/>
        <v>2339.75</v>
      </c>
      <c r="H11" s="23" t="str">
        <f t="shared" si="1"/>
        <v>NA</v>
      </c>
    </row>
    <row r="12" spans="1:11" x14ac:dyDescent="0.25">
      <c r="A12" s="20">
        <v>2645</v>
      </c>
      <c r="B12" s="20" t="s">
        <v>28</v>
      </c>
      <c r="C12" s="20" t="s">
        <v>7</v>
      </c>
      <c r="D12" s="20" t="s">
        <v>17</v>
      </c>
      <c r="E12" s="21">
        <v>39969</v>
      </c>
      <c r="F12" s="22">
        <v>43750</v>
      </c>
      <c r="G12" s="35">
        <f t="shared" si="0"/>
        <v>2187.5</v>
      </c>
      <c r="H12" s="23" t="str">
        <f t="shared" si="1"/>
        <v>NA</v>
      </c>
      <c r="J12" s="7"/>
      <c r="K12" s="30"/>
    </row>
    <row r="13" spans="1:11" x14ac:dyDescent="0.25">
      <c r="A13" s="20">
        <v>1268</v>
      </c>
      <c r="B13" s="20" t="s">
        <v>13</v>
      </c>
      <c r="C13" s="20" t="s">
        <v>7</v>
      </c>
      <c r="D13" s="20" t="s">
        <v>17</v>
      </c>
      <c r="E13" s="21">
        <v>40424</v>
      </c>
      <c r="F13" s="22">
        <v>45250</v>
      </c>
      <c r="G13" s="35">
        <f t="shared" si="0"/>
        <v>1357.5</v>
      </c>
      <c r="H13" s="23" t="str">
        <f t="shared" si="1"/>
        <v>NA</v>
      </c>
      <c r="J13" s="7"/>
      <c r="K13" s="30"/>
    </row>
    <row r="14" spans="1:11" x14ac:dyDescent="0.25">
      <c r="A14" s="20">
        <v>4458</v>
      </c>
      <c r="B14" s="20" t="s">
        <v>22</v>
      </c>
      <c r="C14" s="20" t="s">
        <v>7</v>
      </c>
      <c r="D14" s="20" t="s">
        <v>17</v>
      </c>
      <c r="E14" s="21">
        <v>40013</v>
      </c>
      <c r="F14" s="22">
        <v>47240</v>
      </c>
      <c r="G14" s="35">
        <f t="shared" si="0"/>
        <v>2362</v>
      </c>
      <c r="H14" s="23" t="str">
        <f t="shared" si="1"/>
        <v>NA</v>
      </c>
      <c r="J14" s="7"/>
      <c r="K14" s="30"/>
    </row>
    <row r="15" spans="1:11" x14ac:dyDescent="0.25">
      <c r="A15" s="20">
        <v>1370</v>
      </c>
      <c r="B15" s="20" t="s">
        <v>19</v>
      </c>
      <c r="C15" s="20" t="s">
        <v>7</v>
      </c>
      <c r="D15" s="20" t="s">
        <v>17</v>
      </c>
      <c r="E15" s="21">
        <v>40074</v>
      </c>
      <c r="F15" s="22">
        <v>47835</v>
      </c>
      <c r="G15" s="35">
        <f t="shared" si="0"/>
        <v>2391.75</v>
      </c>
      <c r="H15" s="23" t="str">
        <f t="shared" si="1"/>
        <v>NA</v>
      </c>
    </row>
    <row r="16" spans="1:11" x14ac:dyDescent="0.25">
      <c r="A16" s="20">
        <v>2848</v>
      </c>
      <c r="B16" s="20" t="s">
        <v>15</v>
      </c>
      <c r="C16" s="20" t="s">
        <v>9</v>
      </c>
      <c r="D16" s="20" t="s">
        <v>17</v>
      </c>
      <c r="E16" s="21">
        <v>40831</v>
      </c>
      <c r="F16" s="22">
        <v>46725</v>
      </c>
      <c r="G16" s="35">
        <f t="shared" si="0"/>
        <v>1401.75</v>
      </c>
      <c r="H16" s="23" t="str">
        <f t="shared" si="1"/>
        <v>NA</v>
      </c>
    </row>
    <row r="17" spans="1:9" x14ac:dyDescent="0.25">
      <c r="A17" s="20">
        <v>3996</v>
      </c>
      <c r="B17" s="20" t="s">
        <v>27</v>
      </c>
      <c r="C17" s="20" t="s">
        <v>9</v>
      </c>
      <c r="D17" s="20" t="s">
        <v>17</v>
      </c>
      <c r="E17" s="21">
        <v>40227</v>
      </c>
      <c r="F17" s="22">
        <v>45000</v>
      </c>
      <c r="G17" s="35">
        <f t="shared" si="0"/>
        <v>1350</v>
      </c>
      <c r="H17" s="23" t="str">
        <f t="shared" si="1"/>
        <v>NA</v>
      </c>
    </row>
    <row r="18" spans="1:9" x14ac:dyDescent="0.25">
      <c r="A18" s="20">
        <v>4070</v>
      </c>
      <c r="B18" s="20" t="s">
        <v>24</v>
      </c>
      <c r="C18" s="20" t="s">
        <v>8</v>
      </c>
      <c r="D18" s="20" t="s">
        <v>17</v>
      </c>
      <c r="E18" s="21">
        <v>40271</v>
      </c>
      <c r="F18" s="22">
        <v>45125</v>
      </c>
      <c r="G18" s="35">
        <f t="shared" si="0"/>
        <v>1353.75</v>
      </c>
      <c r="H18" s="23" t="str">
        <f t="shared" si="1"/>
        <v>NA</v>
      </c>
    </row>
    <row r="19" spans="1:9" x14ac:dyDescent="0.25">
      <c r="A19" s="20">
        <v>3099</v>
      </c>
      <c r="B19" s="20" t="s">
        <v>20</v>
      </c>
      <c r="C19" s="20" t="s">
        <v>8</v>
      </c>
      <c r="D19" s="20" t="s">
        <v>16</v>
      </c>
      <c r="E19" s="21">
        <v>38734</v>
      </c>
      <c r="F19" s="22">
        <v>65500</v>
      </c>
      <c r="G19" s="35">
        <f t="shared" si="0"/>
        <v>3275</v>
      </c>
      <c r="H19" s="23" t="str">
        <f t="shared" si="1"/>
        <v>Due for raise</v>
      </c>
      <c r="I19" s="31"/>
    </row>
    <row r="20" spans="1:9" x14ac:dyDescent="0.25">
      <c r="A20" s="20">
        <v>2698</v>
      </c>
      <c r="B20" s="20" t="s">
        <v>18</v>
      </c>
      <c r="C20" s="20" t="s">
        <v>7</v>
      </c>
      <c r="D20" s="20" t="s">
        <v>17</v>
      </c>
      <c r="E20" s="21">
        <v>39187</v>
      </c>
      <c r="F20" s="22">
        <v>49750</v>
      </c>
      <c r="G20" s="35">
        <f t="shared" si="0"/>
        <v>2487.5</v>
      </c>
      <c r="H20" s="23" t="str">
        <f t="shared" si="1"/>
        <v>NA</v>
      </c>
    </row>
    <row r="21" spans="1:9" x14ac:dyDescent="0.25">
      <c r="A21" s="20">
        <v>2611</v>
      </c>
      <c r="B21" s="20" t="s">
        <v>10</v>
      </c>
      <c r="C21" s="20" t="s">
        <v>8</v>
      </c>
      <c r="D21" s="20" t="s">
        <v>17</v>
      </c>
      <c r="E21" s="21">
        <v>41136</v>
      </c>
      <c r="F21" s="22">
        <v>41000</v>
      </c>
      <c r="G21" s="35">
        <f t="shared" si="0"/>
        <v>1230</v>
      </c>
      <c r="H21" s="23" t="str">
        <f t="shared" si="1"/>
        <v>NA</v>
      </c>
    </row>
    <row r="22" spans="1:9" x14ac:dyDescent="0.25">
      <c r="A22" s="20">
        <v>1256</v>
      </c>
      <c r="B22" s="20" t="s">
        <v>21</v>
      </c>
      <c r="C22" s="20" t="s">
        <v>7</v>
      </c>
      <c r="D22" s="20" t="s">
        <v>17</v>
      </c>
      <c r="E22" s="21">
        <v>40486</v>
      </c>
      <c r="F22" s="22">
        <v>45100</v>
      </c>
      <c r="G22" s="35">
        <f t="shared" si="0"/>
        <v>1353</v>
      </c>
      <c r="H22" s="23" t="str">
        <f t="shared" si="1"/>
        <v>NA</v>
      </c>
    </row>
    <row r="23" spans="1:9" x14ac:dyDescent="0.25">
      <c r="A23" s="20">
        <v>2009</v>
      </c>
      <c r="B23" s="20" t="s">
        <v>26</v>
      </c>
      <c r="C23" s="20" t="s">
        <v>7</v>
      </c>
      <c r="D23" s="20" t="s">
        <v>17</v>
      </c>
      <c r="E23" s="21">
        <v>40738</v>
      </c>
      <c r="F23" s="22">
        <v>39750</v>
      </c>
      <c r="G23" s="35">
        <f t="shared" si="0"/>
        <v>1192.5</v>
      </c>
      <c r="H23" s="23" t="str">
        <f t="shared" si="1"/>
        <v>NA</v>
      </c>
    </row>
    <row r="24" spans="1:9" x14ac:dyDescent="0.25">
      <c r="A24" s="20">
        <v>4428</v>
      </c>
      <c r="B24" s="20" t="s">
        <v>12</v>
      </c>
      <c r="C24" s="20" t="s">
        <v>9</v>
      </c>
      <c r="D24" s="20" t="s">
        <v>17</v>
      </c>
      <c r="E24" s="21">
        <v>40855</v>
      </c>
      <c r="F24" s="22">
        <v>41525</v>
      </c>
      <c r="G24" s="35">
        <f t="shared" si="0"/>
        <v>1245.75</v>
      </c>
      <c r="H24" s="23" t="str">
        <f t="shared" si="1"/>
        <v>NA</v>
      </c>
    </row>
    <row r="25" spans="1:9" x14ac:dyDescent="0.25">
      <c r="A25" s="20">
        <v>4545</v>
      </c>
      <c r="B25" s="20" t="s">
        <v>25</v>
      </c>
      <c r="C25" s="20" t="s">
        <v>8</v>
      </c>
      <c r="D25" s="20" t="s">
        <v>17</v>
      </c>
      <c r="E25" s="21">
        <v>39187</v>
      </c>
      <c r="F25" s="22">
        <v>49750</v>
      </c>
      <c r="G25" s="35">
        <f t="shared" si="0"/>
        <v>2487.5</v>
      </c>
      <c r="H25" s="23" t="str">
        <f t="shared" si="1"/>
        <v>NA</v>
      </c>
    </row>
    <row r="26" spans="1:9" x14ac:dyDescent="0.25">
      <c r="A26" s="20">
        <v>1281</v>
      </c>
      <c r="B26" s="20" t="s">
        <v>14</v>
      </c>
      <c r="C26" s="20" t="s">
        <v>8</v>
      </c>
      <c r="D26" s="20" t="s">
        <v>17</v>
      </c>
      <c r="E26" s="21">
        <v>39844</v>
      </c>
      <c r="F26" s="22">
        <v>43750</v>
      </c>
      <c r="G26" s="35">
        <f t="shared" si="0"/>
        <v>2187.5</v>
      </c>
      <c r="H26" s="23" t="str">
        <f t="shared" si="1"/>
        <v>NA</v>
      </c>
    </row>
    <row r="29" spans="1:9" x14ac:dyDescent="0.25">
      <c r="B29" s="7"/>
    </row>
    <row r="34" spans="2:4" x14ac:dyDescent="0.25">
      <c r="C34" s="1"/>
      <c r="D34" s="1"/>
    </row>
    <row r="35" spans="2:4" x14ac:dyDescent="0.25">
      <c r="C35" s="1"/>
      <c r="D35" s="1"/>
    </row>
    <row r="36" spans="2:4" x14ac:dyDescent="0.25">
      <c r="C36" s="4"/>
      <c r="D36" s="4"/>
    </row>
    <row r="42" spans="2:4" x14ac:dyDescent="0.25">
      <c r="B42" s="5"/>
      <c r="C42" s="2"/>
    </row>
  </sheetData>
  <mergeCells count="1">
    <mergeCell ref="C5:E5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activeCell="K4" sqref="K4"/>
    </sheetView>
  </sheetViews>
  <sheetFormatPr defaultRowHeight="15" x14ac:dyDescent="0.25"/>
  <cols>
    <col min="1" max="4" width="16.7109375" customWidth="1"/>
    <col min="5" max="5" width="12.7109375" customWidth="1"/>
    <col min="6" max="6" width="9" bestFit="1" customWidth="1"/>
    <col min="8" max="8" width="15.42578125" customWidth="1"/>
    <col min="9" max="9" width="13.85546875" customWidth="1"/>
    <col min="12" max="12" width="12" bestFit="1" customWidth="1"/>
  </cols>
  <sheetData>
    <row r="1" spans="1:7" ht="15.75" thickBot="1" x14ac:dyDescent="0.3">
      <c r="B1" s="43" t="s">
        <v>58</v>
      </c>
      <c r="C1" s="44"/>
      <c r="D1" s="45"/>
    </row>
    <row r="2" spans="1:7" ht="15.75" thickBot="1" x14ac:dyDescent="0.3">
      <c r="A2" s="27" t="s">
        <v>54</v>
      </c>
      <c r="B2" s="26" t="s">
        <v>0</v>
      </c>
      <c r="C2" s="26" t="s">
        <v>1</v>
      </c>
      <c r="D2" s="26" t="s">
        <v>2</v>
      </c>
      <c r="E2" s="26" t="s">
        <v>3</v>
      </c>
      <c r="F2" s="36" t="s">
        <v>4</v>
      </c>
    </row>
    <row r="3" spans="1:7" x14ac:dyDescent="0.25">
      <c r="A3" s="23">
        <v>3824</v>
      </c>
      <c r="B3" s="23" t="s">
        <v>5</v>
      </c>
      <c r="C3" s="23" t="s">
        <v>7</v>
      </c>
      <c r="D3" s="23" t="s">
        <v>16</v>
      </c>
      <c r="E3" s="24">
        <v>37543</v>
      </c>
      <c r="F3" s="25">
        <v>68750</v>
      </c>
      <c r="G3" s="6"/>
    </row>
    <row r="4" spans="1:7" x14ac:dyDescent="0.25">
      <c r="A4" s="20">
        <v>4955</v>
      </c>
      <c r="B4" s="20" t="s">
        <v>29</v>
      </c>
      <c r="C4" s="20" t="s">
        <v>8</v>
      </c>
      <c r="D4" s="20" t="s">
        <v>17</v>
      </c>
      <c r="E4" s="21">
        <v>41581</v>
      </c>
      <c r="F4" s="22">
        <v>49575</v>
      </c>
      <c r="G4" s="6"/>
    </row>
    <row r="5" spans="1:7" x14ac:dyDescent="0.25">
      <c r="A5" s="20">
        <v>2521</v>
      </c>
      <c r="B5" s="20" t="s">
        <v>6</v>
      </c>
      <c r="C5" s="20" t="s">
        <v>9</v>
      </c>
      <c r="D5" s="20" t="s">
        <v>17</v>
      </c>
      <c r="E5" s="21">
        <v>39978</v>
      </c>
      <c r="F5" s="22">
        <v>46000</v>
      </c>
      <c r="G5" s="6"/>
    </row>
    <row r="6" spans="1:7" x14ac:dyDescent="0.25">
      <c r="A6" s="20">
        <v>4453</v>
      </c>
      <c r="B6" s="20" t="s">
        <v>11</v>
      </c>
      <c r="C6" s="20" t="s">
        <v>9</v>
      </c>
      <c r="D6" s="20" t="s">
        <v>16</v>
      </c>
      <c r="E6" s="21">
        <v>38055</v>
      </c>
      <c r="F6" s="22">
        <v>75800</v>
      </c>
      <c r="G6" s="6"/>
    </row>
    <row r="7" spans="1:7" x14ac:dyDescent="0.25">
      <c r="A7" s="20">
        <v>2967</v>
      </c>
      <c r="B7" s="20" t="s">
        <v>23</v>
      </c>
      <c r="C7" s="20" t="s">
        <v>8</v>
      </c>
      <c r="D7" s="20" t="s">
        <v>17</v>
      </c>
      <c r="E7" s="21">
        <v>40151</v>
      </c>
      <c r="F7" s="22">
        <v>46795</v>
      </c>
      <c r="G7" s="6"/>
    </row>
    <row r="8" spans="1:7" x14ac:dyDescent="0.25">
      <c r="A8" s="20">
        <v>2645</v>
      </c>
      <c r="B8" s="20" t="s">
        <v>28</v>
      </c>
      <c r="C8" s="20" t="s">
        <v>7</v>
      </c>
      <c r="D8" s="20" t="s">
        <v>17</v>
      </c>
      <c r="E8" s="21">
        <v>39969</v>
      </c>
      <c r="F8" s="22">
        <v>43750</v>
      </c>
      <c r="G8" s="6"/>
    </row>
    <row r="9" spans="1:7" x14ac:dyDescent="0.25">
      <c r="A9" s="20">
        <v>1268</v>
      </c>
      <c r="B9" s="20" t="s">
        <v>13</v>
      </c>
      <c r="C9" s="20" t="s">
        <v>7</v>
      </c>
      <c r="D9" s="20" t="s">
        <v>17</v>
      </c>
      <c r="E9" s="21">
        <v>40424</v>
      </c>
      <c r="F9" s="22">
        <v>45250</v>
      </c>
      <c r="G9" s="6"/>
    </row>
    <row r="10" spans="1:7" x14ac:dyDescent="0.25">
      <c r="A10" s="20">
        <v>4458</v>
      </c>
      <c r="B10" s="20" t="s">
        <v>22</v>
      </c>
      <c r="C10" s="20" t="s">
        <v>7</v>
      </c>
      <c r="D10" s="20" t="s">
        <v>17</v>
      </c>
      <c r="E10" s="21">
        <v>40013</v>
      </c>
      <c r="F10" s="22">
        <v>47240</v>
      </c>
      <c r="G10" s="6"/>
    </row>
    <row r="11" spans="1:7" x14ac:dyDescent="0.25">
      <c r="A11" s="20">
        <v>1370</v>
      </c>
      <c r="B11" s="20" t="s">
        <v>19</v>
      </c>
      <c r="C11" s="20" t="s">
        <v>7</v>
      </c>
      <c r="D11" s="20" t="s">
        <v>17</v>
      </c>
      <c r="E11" s="21">
        <v>40074</v>
      </c>
      <c r="F11" s="22">
        <v>47835</v>
      </c>
      <c r="G11" s="6"/>
    </row>
    <row r="12" spans="1:7" x14ac:dyDescent="0.25">
      <c r="A12" s="20">
        <v>2848</v>
      </c>
      <c r="B12" s="20" t="s">
        <v>15</v>
      </c>
      <c r="C12" s="20" t="s">
        <v>9</v>
      </c>
      <c r="D12" s="20" t="s">
        <v>17</v>
      </c>
      <c r="E12" s="21">
        <v>40831</v>
      </c>
      <c r="F12" s="22">
        <v>46725</v>
      </c>
      <c r="G12" s="6"/>
    </row>
    <row r="13" spans="1:7" x14ac:dyDescent="0.25">
      <c r="A13" s="20">
        <v>3996</v>
      </c>
      <c r="B13" s="20" t="s">
        <v>27</v>
      </c>
      <c r="C13" s="20" t="s">
        <v>9</v>
      </c>
      <c r="D13" s="20" t="s">
        <v>17</v>
      </c>
      <c r="E13" s="21">
        <v>40227</v>
      </c>
      <c r="F13" s="22">
        <v>45000</v>
      </c>
      <c r="G13" s="6"/>
    </row>
    <row r="14" spans="1:7" x14ac:dyDescent="0.25">
      <c r="A14" s="20">
        <v>4070</v>
      </c>
      <c r="B14" s="20" t="s">
        <v>24</v>
      </c>
      <c r="C14" s="20" t="s">
        <v>8</v>
      </c>
      <c r="D14" s="20" t="s">
        <v>17</v>
      </c>
      <c r="E14" s="21">
        <v>40271</v>
      </c>
      <c r="F14" s="22">
        <v>45125</v>
      </c>
      <c r="G14" s="6"/>
    </row>
    <row r="15" spans="1:7" x14ac:dyDescent="0.25">
      <c r="A15" s="20">
        <v>3099</v>
      </c>
      <c r="B15" s="20" t="s">
        <v>20</v>
      </c>
      <c r="C15" s="20" t="s">
        <v>8</v>
      </c>
      <c r="D15" s="20" t="s">
        <v>16</v>
      </c>
      <c r="E15" s="21">
        <v>38734</v>
      </c>
      <c r="F15" s="22">
        <v>65500</v>
      </c>
      <c r="G15" s="6"/>
    </row>
    <row r="16" spans="1:7" x14ac:dyDescent="0.25">
      <c r="A16" s="20">
        <v>2698</v>
      </c>
      <c r="B16" s="20" t="s">
        <v>18</v>
      </c>
      <c r="C16" s="20" t="s">
        <v>7</v>
      </c>
      <c r="D16" s="20" t="s">
        <v>17</v>
      </c>
      <c r="E16" s="21">
        <v>39187</v>
      </c>
      <c r="F16" s="22">
        <v>49750</v>
      </c>
      <c r="G16" s="6"/>
    </row>
    <row r="17" spans="1:13" x14ac:dyDescent="0.25">
      <c r="A17" s="20">
        <v>2611</v>
      </c>
      <c r="B17" s="20" t="s">
        <v>10</v>
      </c>
      <c r="C17" s="20" t="s">
        <v>8</v>
      </c>
      <c r="D17" s="20" t="s">
        <v>17</v>
      </c>
      <c r="E17" s="21">
        <v>41136</v>
      </c>
      <c r="F17" s="22">
        <v>41000</v>
      </c>
      <c r="G17" s="6"/>
    </row>
    <row r="18" spans="1:13" x14ac:dyDescent="0.25">
      <c r="A18" s="20">
        <v>1256</v>
      </c>
      <c r="B18" s="20" t="s">
        <v>21</v>
      </c>
      <c r="C18" s="20" t="s">
        <v>7</v>
      </c>
      <c r="D18" s="20" t="s">
        <v>17</v>
      </c>
      <c r="E18" s="21">
        <v>40486</v>
      </c>
      <c r="F18" s="22">
        <v>45100</v>
      </c>
      <c r="G18" s="6"/>
    </row>
    <row r="19" spans="1:13" x14ac:dyDescent="0.25">
      <c r="A19" s="20">
        <v>2009</v>
      </c>
      <c r="B19" s="20" t="s">
        <v>26</v>
      </c>
      <c r="C19" s="20" t="s">
        <v>7</v>
      </c>
      <c r="D19" s="20" t="s">
        <v>17</v>
      </c>
      <c r="E19" s="21">
        <v>40738</v>
      </c>
      <c r="F19" s="22">
        <v>39750</v>
      </c>
      <c r="G19" s="6"/>
    </row>
    <row r="20" spans="1:13" x14ac:dyDescent="0.25">
      <c r="A20" s="20">
        <v>4428</v>
      </c>
      <c r="B20" s="20" t="s">
        <v>12</v>
      </c>
      <c r="C20" s="20" t="s">
        <v>9</v>
      </c>
      <c r="D20" s="20" t="s">
        <v>17</v>
      </c>
      <c r="E20" s="21">
        <v>40855</v>
      </c>
      <c r="F20" s="22">
        <v>41525</v>
      </c>
      <c r="G20" s="6"/>
    </row>
    <row r="21" spans="1:13" x14ac:dyDescent="0.25">
      <c r="A21" s="20">
        <v>4545</v>
      </c>
      <c r="B21" s="20" t="s">
        <v>25</v>
      </c>
      <c r="C21" s="20" t="s">
        <v>8</v>
      </c>
      <c r="D21" s="20" t="s">
        <v>17</v>
      </c>
      <c r="E21" s="21">
        <v>39187</v>
      </c>
      <c r="F21" s="22">
        <v>49750</v>
      </c>
      <c r="G21" s="6"/>
    </row>
    <row r="22" spans="1:13" x14ac:dyDescent="0.25">
      <c r="A22" s="20">
        <v>1281</v>
      </c>
      <c r="B22" s="20" t="s">
        <v>14</v>
      </c>
      <c r="C22" s="20" t="s">
        <v>8</v>
      </c>
      <c r="D22" s="20" t="s">
        <v>17</v>
      </c>
      <c r="E22" s="21">
        <v>39844</v>
      </c>
      <c r="F22" s="22">
        <v>43750</v>
      </c>
      <c r="G22" s="6"/>
    </row>
    <row r="24" spans="1:13" ht="15.75" thickBot="1" x14ac:dyDescent="0.3">
      <c r="A24" s="13" t="s">
        <v>30</v>
      </c>
      <c r="H24" s="14" t="s">
        <v>32</v>
      </c>
      <c r="I24" s="12"/>
    </row>
    <row r="25" spans="1:13" ht="15.75" thickBot="1" x14ac:dyDescent="0.3">
      <c r="A25" s="27" t="s">
        <v>54</v>
      </c>
      <c r="B25" s="26" t="s">
        <v>0</v>
      </c>
      <c r="C25" s="26" t="s">
        <v>1</v>
      </c>
      <c r="D25" s="26" t="s">
        <v>2</v>
      </c>
      <c r="E25" s="26" t="s">
        <v>3</v>
      </c>
      <c r="F25" s="36" t="s">
        <v>4</v>
      </c>
      <c r="H25" s="3" t="s">
        <v>33</v>
      </c>
      <c r="I25" s="1">
        <f>DAVERAGE(A2:F22,"salary",A25:F26)</f>
        <v>44812.5</v>
      </c>
    </row>
    <row r="26" spans="1:13" x14ac:dyDescent="0.25">
      <c r="C26" t="s">
        <v>9</v>
      </c>
      <c r="D26" t="s">
        <v>17</v>
      </c>
      <c r="H26" s="3" t="s">
        <v>34</v>
      </c>
      <c r="I26" s="1">
        <f>DMIN(A2:F22,"salary",A25:F26)</f>
        <v>41525</v>
      </c>
    </row>
    <row r="27" spans="1:13" x14ac:dyDescent="0.25">
      <c r="H27" s="3" t="s">
        <v>35</v>
      </c>
      <c r="I27" s="1">
        <f>DMAX(A2:F22,"salary",A25:F26)</f>
        <v>46725</v>
      </c>
    </row>
    <row r="28" spans="1:13" x14ac:dyDescent="0.25">
      <c r="H28" s="3" t="s">
        <v>36</v>
      </c>
      <c r="I28" s="4">
        <f>DCOUNT(A2:F22,"salary",A25:F26)</f>
        <v>4</v>
      </c>
    </row>
    <row r="29" spans="1:13" ht="15.75" thickBot="1" x14ac:dyDescent="0.3">
      <c r="A29" s="13" t="s">
        <v>31</v>
      </c>
    </row>
    <row r="30" spans="1:13" ht="15.75" thickBot="1" x14ac:dyDescent="0.3">
      <c r="A30" s="27" t="s">
        <v>54</v>
      </c>
      <c r="B30" s="26" t="s">
        <v>0</v>
      </c>
      <c r="C30" s="26" t="s">
        <v>1</v>
      </c>
      <c r="D30" s="26" t="s">
        <v>2</v>
      </c>
      <c r="E30" s="26" t="s">
        <v>3</v>
      </c>
      <c r="F30" s="36" t="s">
        <v>4</v>
      </c>
      <c r="H30" s="13" t="s">
        <v>30</v>
      </c>
    </row>
    <row r="31" spans="1:13" ht="15.75" thickBot="1" x14ac:dyDescent="0.3">
      <c r="A31" s="20">
        <v>2521</v>
      </c>
      <c r="B31" s="20" t="s">
        <v>6</v>
      </c>
      <c r="C31" s="20" t="s">
        <v>9</v>
      </c>
      <c r="D31" s="20" t="s">
        <v>17</v>
      </c>
      <c r="E31" s="21">
        <v>39978</v>
      </c>
      <c r="F31" s="22">
        <v>46000</v>
      </c>
      <c r="H31" s="27" t="s">
        <v>54</v>
      </c>
      <c r="I31" s="26" t="s">
        <v>0</v>
      </c>
      <c r="J31" s="26" t="s">
        <v>1</v>
      </c>
      <c r="K31" s="26" t="s">
        <v>2</v>
      </c>
      <c r="L31" s="26" t="s">
        <v>3</v>
      </c>
      <c r="M31" s="36" t="s">
        <v>4</v>
      </c>
    </row>
    <row r="32" spans="1:13" x14ac:dyDescent="0.25">
      <c r="A32" s="20">
        <v>2848</v>
      </c>
      <c r="B32" s="20" t="s">
        <v>15</v>
      </c>
      <c r="C32" s="20" t="s">
        <v>9</v>
      </c>
      <c r="D32" s="20" t="s">
        <v>17</v>
      </c>
      <c r="E32" s="21">
        <v>40831</v>
      </c>
      <c r="F32" s="22">
        <v>46725</v>
      </c>
      <c r="K32" t="s">
        <v>16</v>
      </c>
    </row>
    <row r="33" spans="1:13" x14ac:dyDescent="0.25">
      <c r="A33" s="20">
        <v>3996</v>
      </c>
      <c r="B33" s="20" t="s">
        <v>27</v>
      </c>
      <c r="C33" s="20" t="s">
        <v>9</v>
      </c>
      <c r="D33" s="20" t="s">
        <v>17</v>
      </c>
      <c r="E33" s="21">
        <v>40227</v>
      </c>
      <c r="F33" s="22">
        <v>45000</v>
      </c>
    </row>
    <row r="34" spans="1:13" x14ac:dyDescent="0.25">
      <c r="A34" s="20">
        <v>4428</v>
      </c>
      <c r="B34" s="20" t="s">
        <v>12</v>
      </c>
      <c r="C34" s="20" t="s">
        <v>9</v>
      </c>
      <c r="D34" s="20" t="s">
        <v>17</v>
      </c>
      <c r="E34" s="21">
        <v>40855</v>
      </c>
      <c r="F34" s="22">
        <v>41525</v>
      </c>
    </row>
    <row r="35" spans="1:13" ht="15.75" thickBot="1" x14ac:dyDescent="0.3">
      <c r="A35" s="20"/>
      <c r="B35" s="20"/>
      <c r="C35" s="20"/>
      <c r="D35" s="20"/>
      <c r="E35" s="21"/>
      <c r="F35" s="22"/>
      <c r="H35" s="13" t="s">
        <v>31</v>
      </c>
    </row>
    <row r="36" spans="1:13" ht="15.75" thickBot="1" x14ac:dyDescent="0.3">
      <c r="A36" s="20"/>
      <c r="B36" s="20"/>
      <c r="C36" s="20"/>
      <c r="D36" s="20"/>
      <c r="E36" s="21"/>
      <c r="F36" s="22"/>
      <c r="H36" s="27" t="s">
        <v>54</v>
      </c>
      <c r="I36" s="26" t="s">
        <v>0</v>
      </c>
      <c r="J36" s="26" t="s">
        <v>1</v>
      </c>
      <c r="K36" s="26" t="s">
        <v>2</v>
      </c>
      <c r="L36" s="26" t="s">
        <v>3</v>
      </c>
      <c r="M36" s="36" t="s">
        <v>4</v>
      </c>
    </row>
    <row r="37" spans="1:13" x14ac:dyDescent="0.25">
      <c r="A37" s="20"/>
      <c r="B37" s="20"/>
      <c r="C37" s="20"/>
      <c r="D37" s="20"/>
      <c r="E37" s="21"/>
      <c r="F37" s="22"/>
      <c r="H37" s="23">
        <v>3824</v>
      </c>
      <c r="I37" s="23" t="s">
        <v>5</v>
      </c>
      <c r="J37" s="23" t="s">
        <v>7</v>
      </c>
      <c r="K37" s="23" t="s">
        <v>16</v>
      </c>
      <c r="L37" s="24">
        <v>37543</v>
      </c>
      <c r="M37" s="25">
        <v>68750</v>
      </c>
    </row>
    <row r="38" spans="1:13" x14ac:dyDescent="0.25">
      <c r="A38" s="20"/>
      <c r="B38" s="20"/>
      <c r="C38" s="20"/>
      <c r="D38" s="20"/>
      <c r="E38" s="21"/>
      <c r="F38" s="22"/>
      <c r="H38" s="20">
        <v>4453</v>
      </c>
      <c r="I38" s="20" t="s">
        <v>11</v>
      </c>
      <c r="J38" s="20" t="s">
        <v>9</v>
      </c>
      <c r="K38" s="20" t="s">
        <v>16</v>
      </c>
      <c r="L38" s="21">
        <v>38055</v>
      </c>
      <c r="M38" s="22">
        <v>75800</v>
      </c>
    </row>
    <row r="39" spans="1:13" x14ac:dyDescent="0.25">
      <c r="A39" s="20"/>
      <c r="B39" s="20"/>
      <c r="C39" s="20"/>
      <c r="D39" s="20"/>
      <c r="E39" s="21"/>
      <c r="F39" s="22"/>
      <c r="H39" s="20">
        <v>3099</v>
      </c>
      <c r="I39" s="20" t="s">
        <v>20</v>
      </c>
      <c r="J39" s="20" t="s">
        <v>8</v>
      </c>
      <c r="K39" s="20" t="s">
        <v>16</v>
      </c>
      <c r="L39" s="21">
        <v>38734</v>
      </c>
      <c r="M39" s="22">
        <v>65500</v>
      </c>
    </row>
    <row r="40" spans="1:13" x14ac:dyDescent="0.25">
      <c r="A40" s="20"/>
      <c r="B40" s="20"/>
      <c r="C40" s="20"/>
      <c r="D40" s="20"/>
      <c r="E40" s="21"/>
      <c r="F40" s="22"/>
    </row>
    <row r="41" spans="1:13" x14ac:dyDescent="0.25">
      <c r="A41" s="20"/>
      <c r="B41" s="20"/>
      <c r="C41" s="20"/>
      <c r="D41" s="20"/>
      <c r="E41" s="21"/>
      <c r="F41" s="22"/>
    </row>
    <row r="42" spans="1:13" x14ac:dyDescent="0.25">
      <c r="A42" s="20"/>
      <c r="B42" s="20"/>
      <c r="C42" s="20"/>
      <c r="D42" s="20"/>
      <c r="E42" s="21"/>
      <c r="F42" s="22"/>
    </row>
    <row r="43" spans="1:13" x14ac:dyDescent="0.25">
      <c r="A43" s="20"/>
      <c r="B43" s="20"/>
      <c r="C43" s="20"/>
      <c r="D43" s="20"/>
      <c r="E43" s="21"/>
      <c r="F43" s="22"/>
    </row>
    <row r="44" spans="1:13" x14ac:dyDescent="0.25">
      <c r="A44" s="20"/>
      <c r="B44" s="20"/>
      <c r="C44" s="20"/>
      <c r="D44" s="20"/>
      <c r="E44" s="21"/>
      <c r="F44" s="22"/>
    </row>
    <row r="45" spans="1:13" x14ac:dyDescent="0.25">
      <c r="A45" s="20"/>
      <c r="B45" s="20"/>
      <c r="C45" s="20"/>
      <c r="D45" s="20"/>
      <c r="E45" s="21"/>
      <c r="F45" s="22"/>
    </row>
    <row r="46" spans="1:13" x14ac:dyDescent="0.25">
      <c r="A46" s="20"/>
      <c r="B46" s="20"/>
      <c r="C46" s="20"/>
      <c r="D46" s="20"/>
      <c r="E46" s="21"/>
      <c r="F46" s="22"/>
    </row>
    <row r="47" spans="1:13" x14ac:dyDescent="0.25">
      <c r="A47" s="20"/>
      <c r="B47" s="20"/>
      <c r="C47" s="20"/>
      <c r="D47" s="20"/>
      <c r="E47" s="21"/>
      <c r="F47" s="22"/>
    </row>
    <row r="48" spans="1:13" x14ac:dyDescent="0.25">
      <c r="A48" s="20"/>
      <c r="B48" s="20"/>
      <c r="C48" s="20"/>
      <c r="D48" s="20"/>
      <c r="E48" s="21"/>
      <c r="F48" s="22"/>
    </row>
    <row r="49" spans="1:6" x14ac:dyDescent="0.25">
      <c r="A49" s="20"/>
      <c r="B49" s="20"/>
      <c r="C49" s="20"/>
      <c r="D49" s="20"/>
      <c r="E49" s="21"/>
      <c r="F49" s="22"/>
    </row>
    <row r="50" spans="1:6" x14ac:dyDescent="0.25">
      <c r="A50" s="20"/>
      <c r="B50" s="20"/>
      <c r="C50" s="20"/>
      <c r="D50" s="20"/>
      <c r="E50" s="21"/>
      <c r="F50" s="22"/>
    </row>
  </sheetData>
  <mergeCells count="1">
    <mergeCell ref="B1:D1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workbookViewId="0">
      <selection activeCell="D11" sqref="D11"/>
    </sheetView>
  </sheetViews>
  <sheetFormatPr defaultRowHeight="15" x14ac:dyDescent="0.25"/>
  <cols>
    <col min="1" max="1" width="13.28515625" customWidth="1"/>
    <col min="2" max="2" width="12.5703125" customWidth="1"/>
    <col min="3" max="3" width="12.140625" customWidth="1"/>
    <col min="4" max="4" width="13" customWidth="1"/>
    <col min="5" max="6" width="12.140625" customWidth="1"/>
    <col min="8" max="8" width="14.28515625" customWidth="1"/>
    <col min="9" max="9" width="13.5703125" customWidth="1"/>
  </cols>
  <sheetData>
    <row r="1" spans="1:9" x14ac:dyDescent="0.25">
      <c r="A1" s="15" t="s">
        <v>37</v>
      </c>
      <c r="B1" s="15"/>
      <c r="D1" s="15" t="s">
        <v>41</v>
      </c>
      <c r="E1" s="15"/>
      <c r="F1" s="37"/>
    </row>
    <row r="2" spans="1:9" x14ac:dyDescent="0.25">
      <c r="A2" t="s">
        <v>48</v>
      </c>
      <c r="B2" s="2">
        <v>450</v>
      </c>
      <c r="D2" t="s">
        <v>38</v>
      </c>
      <c r="E2" s="42">
        <f>PV(E3,E4,-B2)</f>
        <v>19444.56576207489</v>
      </c>
      <c r="F2" s="19"/>
    </row>
    <row r="3" spans="1:9" x14ac:dyDescent="0.25">
      <c r="A3" t="s">
        <v>39</v>
      </c>
      <c r="B3" s="16">
        <v>5.2499999999999998E-2</v>
      </c>
      <c r="D3" t="s">
        <v>43</v>
      </c>
      <c r="E3" s="18">
        <f>B3/B5</f>
        <v>4.3749999999999995E-3</v>
      </c>
      <c r="F3" s="18"/>
    </row>
    <row r="4" spans="1:9" x14ac:dyDescent="0.25">
      <c r="A4" t="s">
        <v>40</v>
      </c>
      <c r="B4" s="4">
        <v>4</v>
      </c>
      <c r="D4" t="s">
        <v>49</v>
      </c>
      <c r="E4" s="4">
        <f>B4*B5</f>
        <v>48</v>
      </c>
      <c r="F4" s="4"/>
    </row>
    <row r="5" spans="1:9" x14ac:dyDescent="0.25">
      <c r="A5" t="s">
        <v>51</v>
      </c>
      <c r="B5" s="4">
        <v>12</v>
      </c>
    </row>
    <row r="7" spans="1:9" ht="30" x14ac:dyDescent="0.25">
      <c r="A7" s="17" t="s">
        <v>44</v>
      </c>
      <c r="B7" s="17" t="s">
        <v>47</v>
      </c>
      <c r="C7" s="17" t="s">
        <v>42</v>
      </c>
      <c r="D7" s="17" t="s">
        <v>45</v>
      </c>
      <c r="E7" s="17" t="s">
        <v>46</v>
      </c>
      <c r="F7" s="17" t="s">
        <v>67</v>
      </c>
      <c r="H7" s="17" t="s">
        <v>52</v>
      </c>
      <c r="I7" s="17" t="s">
        <v>53</v>
      </c>
    </row>
    <row r="8" spans="1:9" x14ac:dyDescent="0.25">
      <c r="A8" s="5">
        <v>1</v>
      </c>
      <c r="B8" s="42">
        <f>E2</f>
        <v>19444.56576207489</v>
      </c>
      <c r="C8" s="42">
        <f>B$2</f>
        <v>450</v>
      </c>
      <c r="D8" s="42">
        <f>IPMT(E$3,A8,E$4,-E$2)</f>
        <v>85.06997520907764</v>
      </c>
      <c r="E8" s="42">
        <f>PPMT(E$3,A8,E$4,-E$2)</f>
        <v>364.93002479093161</v>
      </c>
      <c r="F8" s="42">
        <f>B8-E8</f>
        <v>19079.635737283959</v>
      </c>
      <c r="H8" s="2">
        <f>-CUMIPMT(E$3,E$4,E$2,A$8,A8,0)</f>
        <v>85.069975209077597</v>
      </c>
      <c r="I8" s="2">
        <f>-CUMPRINC(E$3,E$4,E$2,A$8,A8,0)</f>
        <v>364.93002479093172</v>
      </c>
    </row>
    <row r="9" spans="1:9" x14ac:dyDescent="0.25">
      <c r="A9" s="5">
        <v>2</v>
      </c>
      <c r="B9" s="42">
        <f>F8</f>
        <v>19079.635737283959</v>
      </c>
      <c r="C9" s="42">
        <f t="shared" ref="C9:C55" si="0">B$2</f>
        <v>450</v>
      </c>
      <c r="D9" s="42">
        <f t="shared" ref="D9:D55" si="1">IPMT(E$3,A9,E$4,-E$2)</f>
        <v>83.47340635061731</v>
      </c>
      <c r="E9" s="42">
        <f t="shared" ref="E9:E55" si="2">C9-D9</f>
        <v>366.52659364938268</v>
      </c>
      <c r="F9" s="42">
        <f t="shared" ref="F9:F55" si="3">B9-E9</f>
        <v>18713.109143634578</v>
      </c>
      <c r="H9" s="2">
        <f t="shared" ref="H9:H55" si="4">-CUMIPMT(E$3,E$4,E$2,A$8,A9,0)</f>
        <v>168.54338155969492</v>
      </c>
      <c r="I9" s="2">
        <f t="shared" ref="I9:I55" si="5">-CUMPRINC(E$3,E$4,E$2,A$8,A9,0)</f>
        <v>731.45661844032372</v>
      </c>
    </row>
    <row r="10" spans="1:9" x14ac:dyDescent="0.25">
      <c r="A10" s="5">
        <v>3</v>
      </c>
      <c r="B10" s="42">
        <f t="shared" ref="B10:B55" si="6">F9</f>
        <v>18713.109143634578</v>
      </c>
      <c r="C10" s="42">
        <f t="shared" si="0"/>
        <v>450</v>
      </c>
      <c r="D10" s="42">
        <f t="shared" si="1"/>
        <v>81.869852503401219</v>
      </c>
      <c r="E10" s="42">
        <f t="shared" si="2"/>
        <v>368.13014749659879</v>
      </c>
      <c r="F10" s="42">
        <f t="shared" si="3"/>
        <v>18344.978996137979</v>
      </c>
      <c r="H10" s="2">
        <f t="shared" si="4"/>
        <v>250.41323406309607</v>
      </c>
      <c r="I10" s="2">
        <f t="shared" si="5"/>
        <v>1099.5867659369319</v>
      </c>
    </row>
    <row r="11" spans="1:9" x14ac:dyDescent="0.25">
      <c r="A11" s="5">
        <v>4</v>
      </c>
      <c r="B11" s="42">
        <f t="shared" si="6"/>
        <v>18344.978996137979</v>
      </c>
      <c r="C11" s="42">
        <f t="shared" si="0"/>
        <v>450</v>
      </c>
      <c r="D11" s="42">
        <f t="shared" si="1"/>
        <v>80.259283108103574</v>
      </c>
      <c r="E11" s="42">
        <f t="shared" si="2"/>
        <v>369.74071689189645</v>
      </c>
      <c r="F11" s="42">
        <f t="shared" si="3"/>
        <v>17975.238279246081</v>
      </c>
      <c r="H11" s="2">
        <f t="shared" si="4"/>
        <v>330.67251717119962</v>
      </c>
      <c r="I11" s="2">
        <f t="shared" si="5"/>
        <v>1469.3274828288377</v>
      </c>
    </row>
    <row r="12" spans="1:9" x14ac:dyDescent="0.25">
      <c r="A12" s="5">
        <v>5</v>
      </c>
      <c r="B12" s="42">
        <f t="shared" si="6"/>
        <v>17975.238279246081</v>
      </c>
      <c r="C12" s="42">
        <f t="shared" si="0"/>
        <v>450</v>
      </c>
      <c r="D12" s="42">
        <f t="shared" si="1"/>
        <v>78.641667471701481</v>
      </c>
      <c r="E12" s="42">
        <f t="shared" si="2"/>
        <v>371.35833252829855</v>
      </c>
      <c r="F12" s="42">
        <f t="shared" si="3"/>
        <v>17603.879946717781</v>
      </c>
      <c r="H12" s="2">
        <f t="shared" si="4"/>
        <v>409.31418464290095</v>
      </c>
      <c r="I12" s="2">
        <f t="shared" si="5"/>
        <v>1840.6858153571454</v>
      </c>
    </row>
    <row r="13" spans="1:9" x14ac:dyDescent="0.25">
      <c r="A13" s="5">
        <v>6</v>
      </c>
      <c r="B13" s="42">
        <f t="shared" si="6"/>
        <v>17603.879946717781</v>
      </c>
      <c r="C13" s="42">
        <f t="shared" si="0"/>
        <v>450</v>
      </c>
      <c r="D13" s="42">
        <f t="shared" si="1"/>
        <v>77.016974766890129</v>
      </c>
      <c r="E13" s="42">
        <f t="shared" si="2"/>
        <v>372.98302523310986</v>
      </c>
      <c r="F13" s="42">
        <f t="shared" si="3"/>
        <v>17230.896921484673</v>
      </c>
      <c r="H13" s="2">
        <f t="shared" si="4"/>
        <v>486.33115940979133</v>
      </c>
      <c r="I13" s="2">
        <f t="shared" si="5"/>
        <v>2213.6688405902646</v>
      </c>
    </row>
    <row r="14" spans="1:9" x14ac:dyDescent="0.25">
      <c r="A14" s="5">
        <v>7</v>
      </c>
      <c r="B14" s="42">
        <f t="shared" si="6"/>
        <v>17230.896921484673</v>
      </c>
      <c r="C14" s="42">
        <f t="shared" si="0"/>
        <v>450</v>
      </c>
      <c r="D14" s="42">
        <f t="shared" si="1"/>
        <v>75.385174031495225</v>
      </c>
      <c r="E14" s="42">
        <f t="shared" si="2"/>
        <v>374.61482596850476</v>
      </c>
      <c r="F14" s="42">
        <f t="shared" si="3"/>
        <v>16856.28209551617</v>
      </c>
      <c r="H14" s="2">
        <f t="shared" si="4"/>
        <v>561.71633344128622</v>
      </c>
      <c r="I14" s="2">
        <f t="shared" si="5"/>
        <v>2588.2836665587793</v>
      </c>
    </row>
    <row r="15" spans="1:9" x14ac:dyDescent="0.25">
      <c r="A15" s="5">
        <v>8</v>
      </c>
      <c r="B15" s="42">
        <f t="shared" si="6"/>
        <v>16856.28209551617</v>
      </c>
      <c r="C15" s="42">
        <f t="shared" si="0"/>
        <v>450</v>
      </c>
      <c r="D15" s="42">
        <f t="shared" si="1"/>
        <v>73.746234167882974</v>
      </c>
      <c r="E15" s="42">
        <f t="shared" si="2"/>
        <v>376.25376583211704</v>
      </c>
      <c r="F15" s="42">
        <f t="shared" si="3"/>
        <v>16480.028329684053</v>
      </c>
      <c r="H15" s="2">
        <f t="shared" si="4"/>
        <v>635.46256760916913</v>
      </c>
      <c r="I15" s="2">
        <f t="shared" si="5"/>
        <v>2964.5374323909055</v>
      </c>
    </row>
    <row r="16" spans="1:9" x14ac:dyDescent="0.25">
      <c r="A16" s="5">
        <v>9</v>
      </c>
      <c r="B16" s="42">
        <f t="shared" si="6"/>
        <v>16480.028329684053</v>
      </c>
      <c r="C16" s="42">
        <f t="shared" si="0"/>
        <v>450</v>
      </c>
      <c r="D16" s="42">
        <f t="shared" si="1"/>
        <v>72.100123942367418</v>
      </c>
      <c r="E16" s="42">
        <f t="shared" si="2"/>
        <v>377.89987605763258</v>
      </c>
      <c r="F16" s="42">
        <f t="shared" si="3"/>
        <v>16102.128453626421</v>
      </c>
      <c r="H16" s="2">
        <f t="shared" si="4"/>
        <v>707.56269155153632</v>
      </c>
      <c r="I16" s="2">
        <f t="shared" si="5"/>
        <v>3342.4373084485474</v>
      </c>
    </row>
    <row r="17" spans="1:9" x14ac:dyDescent="0.25">
      <c r="A17" s="5">
        <v>10</v>
      </c>
      <c r="B17" s="42">
        <f t="shared" si="6"/>
        <v>16102.128453626421</v>
      </c>
      <c r="C17" s="42">
        <f t="shared" si="0"/>
        <v>450</v>
      </c>
      <c r="D17" s="42">
        <f t="shared" si="1"/>
        <v>70.446811984615252</v>
      </c>
      <c r="E17" s="42">
        <f t="shared" si="2"/>
        <v>379.55318801538476</v>
      </c>
      <c r="F17" s="42">
        <f t="shared" si="3"/>
        <v>15722.575265611036</v>
      </c>
      <c r="H17" s="2">
        <f t="shared" si="4"/>
        <v>778.0095035361519</v>
      </c>
      <c r="I17" s="2">
        <f t="shared" si="5"/>
        <v>3721.9904964639409</v>
      </c>
    </row>
    <row r="18" spans="1:9" x14ac:dyDescent="0.25">
      <c r="A18" s="5">
        <v>11</v>
      </c>
      <c r="B18" s="42">
        <f t="shared" si="6"/>
        <v>15722.575265611036</v>
      </c>
      <c r="C18" s="42">
        <f t="shared" si="0"/>
        <v>450</v>
      </c>
      <c r="D18" s="42">
        <f t="shared" si="1"/>
        <v>68.786266787047907</v>
      </c>
      <c r="E18" s="42">
        <f t="shared" si="2"/>
        <v>381.21373321295209</v>
      </c>
      <c r="F18" s="42">
        <f t="shared" si="3"/>
        <v>15341.361532398085</v>
      </c>
      <c r="H18" s="2">
        <f t="shared" si="4"/>
        <v>846.79577032320049</v>
      </c>
      <c r="I18" s="2">
        <f t="shared" si="5"/>
        <v>4103.2042296769023</v>
      </c>
    </row>
    <row r="19" spans="1:9" x14ac:dyDescent="0.25">
      <c r="A19" s="5">
        <v>12</v>
      </c>
      <c r="B19" s="42">
        <f t="shared" si="6"/>
        <v>15341.361532398085</v>
      </c>
      <c r="C19" s="42">
        <f t="shared" si="0"/>
        <v>450</v>
      </c>
      <c r="D19" s="42">
        <f t="shared" si="1"/>
        <v>67.118456704241197</v>
      </c>
      <c r="E19" s="42">
        <f t="shared" si="2"/>
        <v>382.88154329575877</v>
      </c>
      <c r="F19" s="42">
        <f t="shared" si="3"/>
        <v>14958.479989102327</v>
      </c>
      <c r="H19" s="2">
        <f t="shared" si="4"/>
        <v>913.91422702744057</v>
      </c>
      <c r="I19" s="2">
        <f t="shared" si="5"/>
        <v>4486.0857729726713</v>
      </c>
    </row>
    <row r="20" spans="1:9" x14ac:dyDescent="0.25">
      <c r="A20" s="5">
        <v>13</v>
      </c>
      <c r="B20" s="42">
        <f t="shared" si="6"/>
        <v>14958.479989102327</v>
      </c>
      <c r="C20" s="42">
        <f t="shared" si="0"/>
        <v>450</v>
      </c>
      <c r="D20" s="42">
        <f t="shared" si="1"/>
        <v>65.443349952322208</v>
      </c>
      <c r="E20" s="42">
        <f t="shared" si="2"/>
        <v>384.55665004767781</v>
      </c>
      <c r="F20" s="42">
        <f t="shared" si="3"/>
        <v>14573.923339054649</v>
      </c>
      <c r="H20" s="2">
        <f t="shared" si="4"/>
        <v>979.3575769797626</v>
      </c>
      <c r="I20" s="2">
        <f t="shared" si="5"/>
        <v>4870.6424230203584</v>
      </c>
    </row>
    <row r="21" spans="1:9" x14ac:dyDescent="0.25">
      <c r="A21" s="5">
        <v>14</v>
      </c>
      <c r="B21" s="42">
        <f t="shared" si="6"/>
        <v>14573.923339054649</v>
      </c>
      <c r="C21" s="42">
        <f t="shared" si="0"/>
        <v>450</v>
      </c>
      <c r="D21" s="42">
        <f t="shared" si="1"/>
        <v>63.760914608363578</v>
      </c>
      <c r="E21" s="42">
        <f t="shared" si="2"/>
        <v>386.23908539163642</v>
      </c>
      <c r="F21" s="42">
        <f t="shared" si="3"/>
        <v>14187.684253663012</v>
      </c>
      <c r="H21" s="2">
        <f t="shared" si="4"/>
        <v>1043.1184915881258</v>
      </c>
      <c r="I21" s="2">
        <f t="shared" si="5"/>
        <v>5256.8815084120051</v>
      </c>
    </row>
    <row r="22" spans="1:9" x14ac:dyDescent="0.25">
      <c r="A22" s="5">
        <v>15</v>
      </c>
      <c r="B22" s="42">
        <f t="shared" si="6"/>
        <v>14187.684253663012</v>
      </c>
      <c r="C22" s="42">
        <f t="shared" si="0"/>
        <v>450</v>
      </c>
      <c r="D22" s="42">
        <f t="shared" si="1"/>
        <v>62.07111860977512</v>
      </c>
      <c r="E22" s="42">
        <f t="shared" si="2"/>
        <v>387.92888139022489</v>
      </c>
      <c r="F22" s="42">
        <f t="shared" si="3"/>
        <v>13799.755372272786</v>
      </c>
      <c r="H22" s="2">
        <f t="shared" si="4"/>
        <v>1105.1896101979028</v>
      </c>
      <c r="I22" s="2">
        <f t="shared" si="5"/>
        <v>5644.8103898022373</v>
      </c>
    </row>
    <row r="23" spans="1:9" x14ac:dyDescent="0.25">
      <c r="A23" s="5">
        <v>16</v>
      </c>
      <c r="B23" s="42">
        <f t="shared" si="6"/>
        <v>13799.755372272786</v>
      </c>
      <c r="C23" s="42">
        <f t="shared" si="0"/>
        <v>450</v>
      </c>
      <c r="D23" s="42">
        <f t="shared" si="1"/>
        <v>60.373929753692849</v>
      </c>
      <c r="E23" s="42">
        <f t="shared" si="2"/>
        <v>389.62607024630717</v>
      </c>
      <c r="F23" s="42">
        <f t="shared" si="3"/>
        <v>13410.129302026478</v>
      </c>
      <c r="H23" s="2">
        <f t="shared" si="4"/>
        <v>1165.563539951595</v>
      </c>
      <c r="I23" s="2">
        <f t="shared" si="5"/>
        <v>6034.4364600485542</v>
      </c>
    </row>
    <row r="24" spans="1:9" x14ac:dyDescent="0.25">
      <c r="A24" s="5">
        <v>17</v>
      </c>
      <c r="B24" s="42">
        <f t="shared" si="6"/>
        <v>13410.129302026478</v>
      </c>
      <c r="C24" s="42">
        <f t="shared" si="0"/>
        <v>450</v>
      </c>
      <c r="D24" s="42">
        <f t="shared" si="1"/>
        <v>58.669315696365224</v>
      </c>
      <c r="E24" s="42">
        <f t="shared" si="2"/>
        <v>391.33068430363477</v>
      </c>
      <c r="F24" s="42">
        <f t="shared" si="3"/>
        <v>13018.798617722843</v>
      </c>
      <c r="H24" s="2">
        <f t="shared" si="4"/>
        <v>1224.2328556479597</v>
      </c>
      <c r="I24" s="2">
        <f t="shared" si="5"/>
        <v>6425.7671443521986</v>
      </c>
    </row>
    <row r="25" spans="1:9" x14ac:dyDescent="0.25">
      <c r="A25" s="5">
        <v>18</v>
      </c>
      <c r="B25" s="42">
        <f t="shared" si="6"/>
        <v>13018.798617722843</v>
      </c>
      <c r="C25" s="42">
        <f t="shared" si="0"/>
        <v>450</v>
      </c>
      <c r="D25" s="42">
        <f t="shared" si="1"/>
        <v>56.957243952536771</v>
      </c>
      <c r="E25" s="42">
        <f t="shared" si="2"/>
        <v>393.04275604746323</v>
      </c>
      <c r="F25" s="42">
        <f t="shared" si="3"/>
        <v>12625.755861675379</v>
      </c>
      <c r="H25" s="2">
        <f t="shared" si="4"/>
        <v>1281.1900996004961</v>
      </c>
      <c r="I25" s="2">
        <f t="shared" si="5"/>
        <v>6818.8099003996713</v>
      </c>
    </row>
    <row r="26" spans="1:9" x14ac:dyDescent="0.25">
      <c r="A26" s="5">
        <v>19</v>
      </c>
      <c r="B26" s="42">
        <f t="shared" si="6"/>
        <v>12625.755861675379</v>
      </c>
      <c r="C26" s="42">
        <f t="shared" si="0"/>
        <v>450</v>
      </c>
      <c r="D26" s="42">
        <f t="shared" si="1"/>
        <v>55.23768189482908</v>
      </c>
      <c r="E26" s="42">
        <f t="shared" si="2"/>
        <v>394.76231810517095</v>
      </c>
      <c r="F26" s="42">
        <f t="shared" si="3"/>
        <v>12230.993543570208</v>
      </c>
      <c r="H26" s="2">
        <f t="shared" si="4"/>
        <v>1336.4277814953248</v>
      </c>
      <c r="I26" s="2">
        <f t="shared" si="5"/>
        <v>7213.5722185048517</v>
      </c>
    </row>
    <row r="27" spans="1:9" x14ac:dyDescent="0.25">
      <c r="A27" s="5">
        <v>20</v>
      </c>
      <c r="B27" s="42">
        <f t="shared" si="6"/>
        <v>12230.993543570208</v>
      </c>
      <c r="C27" s="42">
        <f t="shared" si="0"/>
        <v>450</v>
      </c>
      <c r="D27" s="42">
        <f t="shared" si="1"/>
        <v>53.510596753118925</v>
      </c>
      <c r="E27" s="42">
        <f t="shared" si="2"/>
        <v>396.48940324688107</v>
      </c>
      <c r="F27" s="42">
        <f t="shared" si="3"/>
        <v>11834.504140323326</v>
      </c>
      <c r="H27" s="2">
        <f t="shared" si="4"/>
        <v>1389.9383782484429</v>
      </c>
      <c r="I27" s="2">
        <f t="shared" si="5"/>
        <v>7610.0616217517427</v>
      </c>
    </row>
    <row r="28" spans="1:9" x14ac:dyDescent="0.25">
      <c r="A28" s="5">
        <v>21</v>
      </c>
      <c r="B28" s="42">
        <f t="shared" si="6"/>
        <v>11834.504140323326</v>
      </c>
      <c r="C28" s="42">
        <f t="shared" si="0"/>
        <v>450</v>
      </c>
      <c r="D28" s="42">
        <f t="shared" si="1"/>
        <v>51.775955613913773</v>
      </c>
      <c r="E28" s="42">
        <f t="shared" si="2"/>
        <v>398.22404438608623</v>
      </c>
      <c r="F28" s="42">
        <f t="shared" si="3"/>
        <v>11436.28009593724</v>
      </c>
      <c r="H28" s="2">
        <f t="shared" si="4"/>
        <v>1441.7143338623591</v>
      </c>
      <c r="I28" s="2">
        <f t="shared" si="5"/>
        <v>8008.2856661378373</v>
      </c>
    </row>
    <row r="29" spans="1:9" x14ac:dyDescent="0.25">
      <c r="A29" s="5">
        <v>22</v>
      </c>
      <c r="B29" s="42">
        <f t="shared" si="6"/>
        <v>11436.28009593724</v>
      </c>
      <c r="C29" s="42">
        <f t="shared" si="0"/>
        <v>450</v>
      </c>
      <c r="D29" s="42">
        <f t="shared" si="1"/>
        <v>50.033725419724604</v>
      </c>
      <c r="E29" s="42">
        <f t="shared" si="2"/>
        <v>399.96627458027541</v>
      </c>
      <c r="F29" s="42">
        <f t="shared" si="3"/>
        <v>11036.313821356964</v>
      </c>
      <c r="H29" s="2">
        <f t="shared" si="4"/>
        <v>1491.748059282083</v>
      </c>
      <c r="I29" s="2">
        <f t="shared" si="5"/>
        <v>8408.2519407181226</v>
      </c>
    </row>
    <row r="30" spans="1:9" x14ac:dyDescent="0.25">
      <c r="A30" s="5">
        <v>23</v>
      </c>
      <c r="B30" s="42">
        <f t="shared" si="6"/>
        <v>11036.313821356964</v>
      </c>
      <c r="C30" s="42">
        <f t="shared" si="0"/>
        <v>450</v>
      </c>
      <c r="D30" s="42">
        <f t="shared" si="1"/>
        <v>48.283872968435858</v>
      </c>
      <c r="E30" s="42">
        <f t="shared" si="2"/>
        <v>401.71612703156416</v>
      </c>
      <c r="F30" s="42">
        <f t="shared" si="3"/>
        <v>10634.597694325399</v>
      </c>
      <c r="H30" s="2">
        <f t="shared" si="4"/>
        <v>1540.0319322505202</v>
      </c>
      <c r="I30" s="2">
        <f t="shared" si="5"/>
        <v>8809.9680677496945</v>
      </c>
    </row>
    <row r="31" spans="1:9" x14ac:dyDescent="0.25">
      <c r="A31" s="5">
        <v>24</v>
      </c>
      <c r="B31" s="42">
        <f t="shared" si="6"/>
        <v>10634.597694325399</v>
      </c>
      <c r="C31" s="42">
        <f t="shared" si="0"/>
        <v>450</v>
      </c>
      <c r="D31" s="42">
        <f t="shared" si="1"/>
        <v>46.526364912672733</v>
      </c>
      <c r="E31" s="42">
        <f t="shared" si="2"/>
        <v>403.47363508732724</v>
      </c>
      <c r="F31" s="42">
        <f t="shared" si="3"/>
        <v>10231.124059238071</v>
      </c>
      <c r="H31" s="2">
        <f t="shared" si="4"/>
        <v>1586.5582971631902</v>
      </c>
      <c r="I31" s="2">
        <f t="shared" si="5"/>
        <v>9213.4417028370335</v>
      </c>
    </row>
    <row r="32" spans="1:9" x14ac:dyDescent="0.25">
      <c r="A32" s="5">
        <v>25</v>
      </c>
      <c r="B32" s="42">
        <f t="shared" si="6"/>
        <v>10231.124059238071</v>
      </c>
      <c r="C32" s="42">
        <f t="shared" si="0"/>
        <v>450</v>
      </c>
      <c r="D32" s="42">
        <f t="shared" si="1"/>
        <v>44.76116775916563</v>
      </c>
      <c r="E32" s="42">
        <f t="shared" si="2"/>
        <v>405.23883224083437</v>
      </c>
      <c r="F32" s="42">
        <f t="shared" si="3"/>
        <v>9825.8852269972358</v>
      </c>
      <c r="H32" s="2">
        <f t="shared" si="4"/>
        <v>1631.3194649223569</v>
      </c>
      <c r="I32" s="2">
        <f t="shared" si="5"/>
        <v>9618.6805350778759</v>
      </c>
    </row>
    <row r="33" spans="1:9" x14ac:dyDescent="0.25">
      <c r="A33" s="5">
        <v>26</v>
      </c>
      <c r="B33" s="42">
        <f t="shared" si="6"/>
        <v>9825.8852269972358</v>
      </c>
      <c r="C33" s="42">
        <f t="shared" si="0"/>
        <v>450</v>
      </c>
      <c r="D33" s="42">
        <f t="shared" si="1"/>
        <v>42.988247868111934</v>
      </c>
      <c r="E33" s="42">
        <f t="shared" si="2"/>
        <v>407.01175213188804</v>
      </c>
      <c r="F33" s="42">
        <f t="shared" si="3"/>
        <v>9418.8734748653478</v>
      </c>
      <c r="H33" s="2">
        <f t="shared" si="4"/>
        <v>1674.3077127904671</v>
      </c>
      <c r="I33" s="2">
        <f t="shared" si="5"/>
        <v>10025.692287209775</v>
      </c>
    </row>
    <row r="34" spans="1:9" x14ac:dyDescent="0.25">
      <c r="A34" s="5">
        <v>27</v>
      </c>
      <c r="B34" s="42">
        <f t="shared" si="6"/>
        <v>9418.8734748653478</v>
      </c>
      <c r="C34" s="42">
        <f t="shared" si="0"/>
        <v>450</v>
      </c>
      <c r="D34" s="42">
        <f t="shared" si="1"/>
        <v>41.207571452534879</v>
      </c>
      <c r="E34" s="42">
        <f t="shared" si="2"/>
        <v>408.79242854746514</v>
      </c>
      <c r="F34" s="42">
        <f t="shared" si="3"/>
        <v>9010.0810463178823</v>
      </c>
      <c r="H34" s="2">
        <f t="shared" si="4"/>
        <v>1715.5152842430034</v>
      </c>
      <c r="I34" s="2">
        <f t="shared" si="5"/>
        <v>10434.484715757248</v>
      </c>
    </row>
    <row r="35" spans="1:9" x14ac:dyDescent="0.25">
      <c r="A35" s="5">
        <v>28</v>
      </c>
      <c r="B35" s="42">
        <f t="shared" si="6"/>
        <v>9010.0810463178823</v>
      </c>
      <c r="C35" s="42">
        <f t="shared" si="0"/>
        <v>450</v>
      </c>
      <c r="D35" s="42">
        <f t="shared" si="1"/>
        <v>39.419104577639686</v>
      </c>
      <c r="E35" s="42">
        <f t="shared" si="2"/>
        <v>410.5808954223603</v>
      </c>
      <c r="F35" s="42">
        <f t="shared" si="3"/>
        <v>8599.5001508955211</v>
      </c>
      <c r="H35" s="2">
        <f t="shared" si="4"/>
        <v>1754.9343888206422</v>
      </c>
      <c r="I35" s="2">
        <f t="shared" si="5"/>
        <v>10845.06561117962</v>
      </c>
    </row>
    <row r="36" spans="1:9" x14ac:dyDescent="0.25">
      <c r="A36" s="5">
        <v>29</v>
      </c>
      <c r="B36" s="42">
        <f t="shared" si="6"/>
        <v>8599.5001508955211</v>
      </c>
      <c r="C36" s="42">
        <f t="shared" si="0"/>
        <v>450</v>
      </c>
      <c r="D36" s="42">
        <f t="shared" si="1"/>
        <v>37.622813160166821</v>
      </c>
      <c r="E36" s="42">
        <f t="shared" si="2"/>
        <v>412.3771868398332</v>
      </c>
      <c r="F36" s="42">
        <f t="shared" si="3"/>
        <v>8187.1229640556876</v>
      </c>
      <c r="H36" s="2">
        <f t="shared" si="4"/>
        <v>1792.5572019808096</v>
      </c>
      <c r="I36" s="2">
        <f t="shared" si="5"/>
        <v>11257.442798019461</v>
      </c>
    </row>
    <row r="37" spans="1:9" x14ac:dyDescent="0.25">
      <c r="A37" s="5">
        <v>30</v>
      </c>
      <c r="B37" s="42">
        <f t="shared" si="6"/>
        <v>8187.1229640556876</v>
      </c>
      <c r="C37" s="42">
        <f t="shared" si="0"/>
        <v>450</v>
      </c>
      <c r="D37" s="42">
        <f t="shared" si="1"/>
        <v>35.818662967742505</v>
      </c>
      <c r="E37" s="42">
        <f t="shared" si="2"/>
        <v>414.18133703225749</v>
      </c>
      <c r="F37" s="42">
        <f t="shared" si="3"/>
        <v>7772.9416270234306</v>
      </c>
      <c r="H37" s="2">
        <f t="shared" si="4"/>
        <v>1828.3758649485553</v>
      </c>
      <c r="I37" s="2">
        <f t="shared" si="5"/>
        <v>11671.624135051725</v>
      </c>
    </row>
    <row r="38" spans="1:9" x14ac:dyDescent="0.25">
      <c r="A38" s="5">
        <v>31</v>
      </c>
      <c r="B38" s="42">
        <f t="shared" si="6"/>
        <v>7772.9416270234306</v>
      </c>
      <c r="C38" s="42">
        <f t="shared" si="0"/>
        <v>450</v>
      </c>
      <c r="D38" s="42">
        <f t="shared" si="1"/>
        <v>34.006619618226338</v>
      </c>
      <c r="E38" s="42">
        <f t="shared" si="2"/>
        <v>415.99338038177365</v>
      </c>
      <c r="F38" s="42">
        <f t="shared" si="3"/>
        <v>7356.9482466416566</v>
      </c>
      <c r="H38" s="2">
        <f t="shared" si="4"/>
        <v>1862.3824845667805</v>
      </c>
      <c r="I38" s="2">
        <f t="shared" si="5"/>
        <v>12087.617515433509</v>
      </c>
    </row>
    <row r="39" spans="1:9" x14ac:dyDescent="0.25">
      <c r="A39" s="5">
        <v>32</v>
      </c>
      <c r="B39" s="42">
        <f t="shared" si="6"/>
        <v>7356.9482466416566</v>
      </c>
      <c r="C39" s="42">
        <f t="shared" si="0"/>
        <v>450</v>
      </c>
      <c r="D39" s="42">
        <f t="shared" si="1"/>
        <v>32.18664857905604</v>
      </c>
      <c r="E39" s="42">
        <f t="shared" si="2"/>
        <v>417.81335142094395</v>
      </c>
      <c r="F39" s="42">
        <f t="shared" si="3"/>
        <v>6939.1348952207127</v>
      </c>
      <c r="H39" s="2">
        <f t="shared" si="4"/>
        <v>1894.5691331458347</v>
      </c>
      <c r="I39" s="2">
        <f t="shared" si="5"/>
        <v>12505.430866854464</v>
      </c>
    </row>
    <row r="40" spans="1:9" x14ac:dyDescent="0.25">
      <c r="A40" s="5">
        <v>33</v>
      </c>
      <c r="B40" s="42">
        <f t="shared" si="6"/>
        <v>6939.1348952207127</v>
      </c>
      <c r="C40" s="42">
        <f t="shared" si="0"/>
        <v>450</v>
      </c>
      <c r="D40" s="42">
        <f t="shared" si="1"/>
        <v>30.35871516658937</v>
      </c>
      <c r="E40" s="42">
        <f t="shared" si="2"/>
        <v>419.64128483341062</v>
      </c>
      <c r="F40" s="42">
        <f t="shared" si="3"/>
        <v>6519.4936103873024</v>
      </c>
      <c r="H40" s="2">
        <f t="shared" si="4"/>
        <v>1924.9278483124235</v>
      </c>
      <c r="I40" s="2">
        <f t="shared" si="5"/>
        <v>12925.072151687884</v>
      </c>
    </row>
    <row r="41" spans="1:9" x14ac:dyDescent="0.25">
      <c r="A41" s="5">
        <v>34</v>
      </c>
      <c r="B41" s="42">
        <f t="shared" si="6"/>
        <v>6519.4936103873024</v>
      </c>
      <c r="C41" s="42">
        <f t="shared" si="0"/>
        <v>450</v>
      </c>
      <c r="D41" s="42">
        <f t="shared" si="1"/>
        <v>28.522784545443155</v>
      </c>
      <c r="E41" s="42">
        <f t="shared" si="2"/>
        <v>421.47721545455687</v>
      </c>
      <c r="F41" s="42">
        <f t="shared" si="3"/>
        <v>6098.0163949327452</v>
      </c>
      <c r="H41" s="2">
        <f t="shared" si="4"/>
        <v>1953.4506328578645</v>
      </c>
      <c r="I41" s="2">
        <f t="shared" si="5"/>
        <v>13346.549367142452</v>
      </c>
    </row>
    <row r="42" spans="1:9" x14ac:dyDescent="0.25">
      <c r="A42" s="5">
        <v>35</v>
      </c>
      <c r="B42" s="42">
        <f t="shared" si="6"/>
        <v>6098.0163949327452</v>
      </c>
      <c r="C42" s="42">
        <f t="shared" si="0"/>
        <v>450</v>
      </c>
      <c r="D42" s="42">
        <f t="shared" si="1"/>
        <v>26.678821727829433</v>
      </c>
      <c r="E42" s="42">
        <f t="shared" si="2"/>
        <v>423.32117827217058</v>
      </c>
      <c r="F42" s="42">
        <f t="shared" si="3"/>
        <v>5674.6952166605743</v>
      </c>
      <c r="H42" s="2">
        <f t="shared" si="4"/>
        <v>1980.1294545856963</v>
      </c>
      <c r="I42" s="2">
        <f t="shared" si="5"/>
        <v>13769.870545414629</v>
      </c>
    </row>
    <row r="43" spans="1:9" x14ac:dyDescent="0.25">
      <c r="A43" s="5">
        <v>36</v>
      </c>
      <c r="B43" s="42">
        <f t="shared" si="6"/>
        <v>5674.6952166605743</v>
      </c>
      <c r="C43" s="42">
        <f t="shared" si="0"/>
        <v>450</v>
      </c>
      <c r="D43" s="42">
        <f t="shared" si="1"/>
        <v>24.826791572888645</v>
      </c>
      <c r="E43" s="42">
        <f t="shared" si="2"/>
        <v>425.17320842711138</v>
      </c>
      <c r="F43" s="42">
        <f t="shared" si="3"/>
        <v>5249.5220082334627</v>
      </c>
      <c r="H43" s="2">
        <f t="shared" si="4"/>
        <v>2004.9562461585829</v>
      </c>
      <c r="I43" s="2">
        <f t="shared" si="5"/>
        <v>14195.043753841752</v>
      </c>
    </row>
    <row r="44" spans="1:9" x14ac:dyDescent="0.25">
      <c r="A44" s="5">
        <v>37</v>
      </c>
      <c r="B44" s="42">
        <f t="shared" si="6"/>
        <v>5249.5220082334627</v>
      </c>
      <c r="C44" s="42">
        <f t="shared" si="0"/>
        <v>450</v>
      </c>
      <c r="D44" s="42">
        <f t="shared" si="1"/>
        <v>22.966658786019991</v>
      </c>
      <c r="E44" s="42">
        <f t="shared" si="2"/>
        <v>427.03334121398001</v>
      </c>
      <c r="F44" s="42">
        <f t="shared" si="3"/>
        <v>4822.4886670194828</v>
      </c>
      <c r="H44" s="2">
        <f t="shared" si="4"/>
        <v>2027.9229049446058</v>
      </c>
      <c r="I44" s="2">
        <f t="shared" si="5"/>
        <v>14622.07709505574</v>
      </c>
    </row>
    <row r="45" spans="1:9" x14ac:dyDescent="0.25">
      <c r="A45" s="5">
        <v>38</v>
      </c>
      <c r="B45" s="42">
        <f t="shared" si="6"/>
        <v>4822.4886670194828</v>
      </c>
      <c r="C45" s="42">
        <f t="shared" si="0"/>
        <v>450</v>
      </c>
      <c r="D45" s="42">
        <f t="shared" si="1"/>
        <v>21.098387918208786</v>
      </c>
      <c r="E45" s="42">
        <f t="shared" si="2"/>
        <v>428.9016120817912</v>
      </c>
      <c r="F45" s="42">
        <f t="shared" si="3"/>
        <v>4393.5870549376914</v>
      </c>
      <c r="H45" s="2">
        <f t="shared" si="4"/>
        <v>2049.0212928628116</v>
      </c>
      <c r="I45" s="2">
        <f t="shared" si="5"/>
        <v>15050.978707137541</v>
      </c>
    </row>
    <row r="46" spans="1:9" x14ac:dyDescent="0.25">
      <c r="A46" s="5">
        <v>39</v>
      </c>
      <c r="B46" s="42">
        <f t="shared" si="6"/>
        <v>4393.5870549376914</v>
      </c>
      <c r="C46" s="42">
        <f t="shared" si="0"/>
        <v>450</v>
      </c>
      <c r="D46" s="42">
        <f t="shared" si="1"/>
        <v>19.22194336535091</v>
      </c>
      <c r="E46" s="42">
        <f t="shared" si="2"/>
        <v>430.77805663464909</v>
      </c>
      <c r="F46" s="42">
        <f t="shared" si="3"/>
        <v>3962.8089983030422</v>
      </c>
      <c r="H46" s="2">
        <f t="shared" si="4"/>
        <v>2068.2432362281634</v>
      </c>
      <c r="I46" s="2">
        <f t="shared" si="5"/>
        <v>15481.7567637722</v>
      </c>
    </row>
    <row r="47" spans="1:9" x14ac:dyDescent="0.25">
      <c r="A47" s="5">
        <v>40</v>
      </c>
      <c r="B47" s="42">
        <f t="shared" si="6"/>
        <v>3962.8089983030422</v>
      </c>
      <c r="C47" s="42">
        <f t="shared" si="0"/>
        <v>450</v>
      </c>
      <c r="D47" s="42">
        <f t="shared" si="1"/>
        <v>17.337289367574279</v>
      </c>
      <c r="E47" s="42">
        <f t="shared" si="2"/>
        <v>432.66271063242573</v>
      </c>
      <c r="F47" s="42">
        <f t="shared" si="3"/>
        <v>3530.1462876706164</v>
      </c>
      <c r="H47" s="2">
        <f t="shared" si="4"/>
        <v>2085.5805255957366</v>
      </c>
      <c r="I47" s="2">
        <f t="shared" si="5"/>
        <v>15914.419474404634</v>
      </c>
    </row>
    <row r="48" spans="1:9" x14ac:dyDescent="0.25">
      <c r="A48" s="5">
        <v>41</v>
      </c>
      <c r="B48" s="42">
        <f t="shared" si="6"/>
        <v>3530.1462876706164</v>
      </c>
      <c r="C48" s="42">
        <f t="shared" si="0"/>
        <v>450</v>
      </c>
      <c r="D48" s="42">
        <f t="shared" si="1"/>
        <v>15.444390008557377</v>
      </c>
      <c r="E48" s="42">
        <f t="shared" si="2"/>
        <v>434.55560999144262</v>
      </c>
      <c r="F48" s="42">
        <f t="shared" si="3"/>
        <v>3095.590677679174</v>
      </c>
      <c r="H48" s="2">
        <f t="shared" si="4"/>
        <v>2101.0249156042955</v>
      </c>
      <c r="I48" s="2">
        <f t="shared" si="5"/>
        <v>16348.975084396086</v>
      </c>
    </row>
    <row r="49" spans="1:9" x14ac:dyDescent="0.25">
      <c r="A49" s="5">
        <v>42</v>
      </c>
      <c r="B49" s="42">
        <f t="shared" si="6"/>
        <v>3095.590677679174</v>
      </c>
      <c r="C49" s="42">
        <f t="shared" si="0"/>
        <v>450</v>
      </c>
      <c r="D49" s="42">
        <f t="shared" si="1"/>
        <v>13.543209214844776</v>
      </c>
      <c r="E49" s="42">
        <f t="shared" si="2"/>
        <v>436.45679078515525</v>
      </c>
      <c r="F49" s="42">
        <f t="shared" si="3"/>
        <v>2659.1338868940188</v>
      </c>
      <c r="H49" s="2">
        <f t="shared" si="4"/>
        <v>2114.5681248191395</v>
      </c>
      <c r="I49" s="2">
        <f t="shared" si="5"/>
        <v>16785.431875181253</v>
      </c>
    </row>
    <row r="50" spans="1:9" x14ac:dyDescent="0.25">
      <c r="A50" s="5">
        <v>43</v>
      </c>
      <c r="B50" s="42">
        <f t="shared" si="6"/>
        <v>2659.1338868940188</v>
      </c>
      <c r="C50" s="42">
        <f t="shared" si="0"/>
        <v>450</v>
      </c>
      <c r="D50" s="42">
        <f t="shared" si="1"/>
        <v>11.633710755159679</v>
      </c>
      <c r="E50" s="42">
        <f t="shared" si="2"/>
        <v>438.36628924484035</v>
      </c>
      <c r="F50" s="42">
        <f t="shared" si="3"/>
        <v>2220.7675976491782</v>
      </c>
      <c r="H50" s="2">
        <f t="shared" si="4"/>
        <v>2126.2018355743021</v>
      </c>
      <c r="I50" s="2">
        <f t="shared" si="5"/>
        <v>17223.798164426098</v>
      </c>
    </row>
    <row r="51" spans="1:9" x14ac:dyDescent="0.25">
      <c r="A51" s="5">
        <v>44</v>
      </c>
      <c r="B51" s="42">
        <f t="shared" si="6"/>
        <v>2220.7675976491782</v>
      </c>
      <c r="C51" s="42">
        <f t="shared" si="0"/>
        <v>450</v>
      </c>
      <c r="D51" s="42">
        <f t="shared" si="1"/>
        <v>9.7158582397134605</v>
      </c>
      <c r="E51" s="42">
        <f t="shared" si="2"/>
        <v>440.28414176028656</v>
      </c>
      <c r="F51" s="42">
        <f t="shared" si="3"/>
        <v>1780.4834558888917</v>
      </c>
      <c r="H51" s="2">
        <f t="shared" si="4"/>
        <v>2135.9176938140117</v>
      </c>
      <c r="I51" s="2">
        <f t="shared" si="5"/>
        <v>17664.082306186399</v>
      </c>
    </row>
    <row r="52" spans="1:9" x14ac:dyDescent="0.25">
      <c r="A52" s="5">
        <v>45</v>
      </c>
      <c r="B52" s="42">
        <f t="shared" si="6"/>
        <v>1780.4834558888917</v>
      </c>
      <c r="C52" s="42">
        <f t="shared" si="0"/>
        <v>450</v>
      </c>
      <c r="D52" s="42">
        <f t="shared" si="1"/>
        <v>7.7896151195121677</v>
      </c>
      <c r="E52" s="42">
        <f t="shared" si="2"/>
        <v>442.21038488048782</v>
      </c>
      <c r="F52" s="42">
        <f t="shared" si="3"/>
        <v>1338.2730710084038</v>
      </c>
      <c r="H52" s="2">
        <f t="shared" si="4"/>
        <v>2143.7073089335208</v>
      </c>
      <c r="I52" s="2">
        <f t="shared" si="5"/>
        <v>18106.292691066898</v>
      </c>
    </row>
    <row r="53" spans="1:9" x14ac:dyDescent="0.25">
      <c r="A53" s="5">
        <v>46</v>
      </c>
      <c r="B53" s="42">
        <f t="shared" si="6"/>
        <v>1338.2730710084038</v>
      </c>
      <c r="C53" s="42">
        <f t="shared" si="0"/>
        <v>450</v>
      </c>
      <c r="D53" s="42">
        <f t="shared" si="1"/>
        <v>5.8549446856599925</v>
      </c>
      <c r="E53" s="42">
        <f t="shared" si="2"/>
        <v>444.14505531434003</v>
      </c>
      <c r="F53" s="42">
        <f t="shared" si="3"/>
        <v>894.12801569406383</v>
      </c>
      <c r="H53" s="2">
        <f t="shared" si="4"/>
        <v>2149.5622536191877</v>
      </c>
      <c r="I53" s="2">
        <f t="shared" si="5"/>
        <v>18550.437746381242</v>
      </c>
    </row>
    <row r="54" spans="1:9" x14ac:dyDescent="0.25">
      <c r="A54" s="41">
        <v>47</v>
      </c>
      <c r="B54" s="42">
        <f t="shared" si="6"/>
        <v>894.12801569406383</v>
      </c>
      <c r="C54" s="46">
        <f t="shared" si="0"/>
        <v>450</v>
      </c>
      <c r="D54" s="46">
        <f t="shared" si="1"/>
        <v>3.9118100686597135</v>
      </c>
      <c r="E54" s="46">
        <f t="shared" si="2"/>
        <v>446.08818993134031</v>
      </c>
      <c r="F54" s="46">
        <f t="shared" si="3"/>
        <v>448.03982576272352</v>
      </c>
      <c r="H54" s="2">
        <f t="shared" si="4"/>
        <v>2153.474063687845</v>
      </c>
      <c r="I54" s="2">
        <f t="shared" si="5"/>
        <v>18996.525936312592</v>
      </c>
    </row>
    <row r="55" spans="1:9" x14ac:dyDescent="0.25">
      <c r="A55" s="41">
        <v>48</v>
      </c>
      <c r="B55" s="42">
        <f t="shared" si="6"/>
        <v>448.03982576272352</v>
      </c>
      <c r="C55" s="47">
        <f t="shared" si="0"/>
        <v>450</v>
      </c>
      <c r="D55" s="46">
        <f t="shared" si="1"/>
        <v>1.9601742377100595</v>
      </c>
      <c r="E55" s="47">
        <f t="shared" si="2"/>
        <v>448.03982576228992</v>
      </c>
      <c r="F55" s="46">
        <f t="shared" si="3"/>
        <v>4.3360159907024354E-10</v>
      </c>
      <c r="H55" s="2">
        <f t="shared" si="4"/>
        <v>2155.434237925554</v>
      </c>
      <c r="I55" s="2">
        <f t="shared" si="5"/>
        <v>19444.565762074893</v>
      </c>
    </row>
    <row r="56" spans="1:9" ht="15.75" thickBot="1" x14ac:dyDescent="0.3">
      <c r="A56" s="38" t="s">
        <v>50</v>
      </c>
      <c r="B56" s="39"/>
      <c r="C56" s="40">
        <f>SUM(C8:C55)</f>
        <v>21600</v>
      </c>
      <c r="D56" s="40">
        <f>SUM(D8:D55)</f>
        <v>2155.4342379255577</v>
      </c>
      <c r="E56" s="40">
        <f>SUM(E8:E55)</f>
        <v>19444.565762074453</v>
      </c>
      <c r="F56" s="40"/>
    </row>
    <row r="57" spans="1:9" ht="15.75" thickTop="1" x14ac:dyDescent="0.25"/>
  </sheetData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2009-10-26T01:10:42Z</outs:dateTime>
      <outs:isPinned>true</outs:isPinned>
    </outs:relatedDate>
    <outs:relatedDate>
      <outs:type>2</outs:type>
      <outs:displayName>Created</outs:displayName>
      <outs:dateTime>2009-10-04T16:23:30Z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CFB3726-E0A9-478D-9F49-A973610ED7D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1-Logic-Lookup</vt:lpstr>
      <vt:lpstr>2-Database</vt:lpstr>
      <vt:lpstr>3-Finance</vt:lpstr>
      <vt:lpstr>'2-Database'!Criteria</vt:lpstr>
      <vt:lpstr>'2-Database'!Extract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2009-10-04T16:23:30Z</dcterms:created>
  <dcterms:modified xsi:type="dcterms:W3CDTF">2013-03-05T15:48:40Z</dcterms:modified>
</cp:coreProperties>
</file>