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moliraj\Dropbox\Documents\Jordan\Essentials 9th edition\Excel Spreadsheets\"/>
    </mc:Choice>
  </mc:AlternateContent>
  <bookViews>
    <workbookView xWindow="600" yWindow="210" windowWidth="11100" windowHeight="6345"/>
  </bookViews>
  <sheets>
    <sheet name="Chapter 3" sheetId="4" r:id="rId1"/>
    <sheet name="#1" sheetId="5" r:id="rId2"/>
    <sheet name="#2" sheetId="6" r:id="rId3"/>
    <sheet name="#3" sheetId="7" r:id="rId4"/>
    <sheet name="#4" sheetId="8" r:id="rId5"/>
    <sheet name="#5" sheetId="10" r:id="rId6"/>
    <sheet name="#6" sheetId="9" r:id="rId7"/>
    <sheet name="#7" sheetId="11" r:id="rId8"/>
    <sheet name="#8" sheetId="12" r:id="rId9"/>
    <sheet name="#9" sheetId="13" r:id="rId10"/>
    <sheet name="#10" sheetId="14" r:id="rId11"/>
    <sheet name="#11" sheetId="15" r:id="rId12"/>
    <sheet name="#12" sheetId="14657" r:id="rId13"/>
    <sheet name="#13" sheetId="14658" r:id="rId14"/>
    <sheet name="#14" sheetId="14659" r:id="rId15"/>
    <sheet name="#15-16" sheetId="14660" r:id="rId16"/>
    <sheet name="#17" sheetId="14661" r:id="rId17"/>
    <sheet name="#18" sheetId="14662" r:id="rId18"/>
    <sheet name="#19" sheetId="14663" r:id="rId19"/>
    <sheet name="#20-21" sheetId="14665" r:id="rId20"/>
    <sheet name="#22" sheetId="14666" r:id="rId21"/>
    <sheet name="#23" sheetId="14667" r:id="rId22"/>
    <sheet name="#24" sheetId="14668" r:id="rId23"/>
    <sheet name="#25" sheetId="14669" r:id="rId24"/>
    <sheet name="#26" sheetId="14682" r:id="rId25"/>
    <sheet name="#27" sheetId="18" r:id="rId26"/>
    <sheet name="#28" sheetId="20" r:id="rId27"/>
    <sheet name="#29" sheetId="21" r:id="rId28"/>
    <sheet name="#30" sheetId="22" r:id="rId29"/>
    <sheet name="#31" sheetId="23" r:id="rId30"/>
    <sheet name="#32" sheetId="24" r:id="rId31"/>
    <sheet name="#33" sheetId="14670" r:id="rId32"/>
    <sheet name="#34" sheetId="25" r:id="rId33"/>
    <sheet name="#35-37" sheetId="14656" r:id="rId34"/>
    <sheet name="#38" sheetId="14677" r:id="rId35"/>
    <sheet name="#39" sheetId="14671" r:id="rId36"/>
    <sheet name="#40" sheetId="14678" r:id="rId37"/>
    <sheet name="#41" sheetId="14672" r:id="rId38"/>
    <sheet name="#42" sheetId="14676" r:id="rId39"/>
    <sheet name="#43" sheetId="14675" r:id="rId40"/>
    <sheet name="#44" sheetId="14674" r:id="rId41"/>
    <sheet name="#45" sheetId="14679" r:id="rId42"/>
    <sheet name="#46" sheetId="14681" r:id="rId43"/>
  </sheets>
  <calcPr calcId="152511" concurrentCalc="0"/>
</workbook>
</file>

<file path=xl/calcChain.xml><?xml version="1.0" encoding="utf-8"?>
<calcChain xmlns="http://schemas.openxmlformats.org/spreadsheetml/2006/main">
  <c r="D18" i="14679" l="1"/>
  <c r="D20" i="14679"/>
  <c r="G30" i="14681"/>
  <c r="G32" i="14681"/>
  <c r="G34" i="14681"/>
  <c r="J13" i="14660"/>
  <c r="D18" i="14682"/>
  <c r="D17" i="14682"/>
  <c r="D20" i="14682"/>
  <c r="D9" i="14665"/>
  <c r="I10" i="14665"/>
  <c r="G10" i="14665"/>
  <c r="O17" i="14660"/>
  <c r="O12" i="14660"/>
  <c r="N17" i="14660"/>
  <c r="N12" i="14660"/>
  <c r="I13" i="14660"/>
  <c r="G22" i="14681"/>
  <c r="G15" i="14681"/>
  <c r="C66" i="14681"/>
  <c r="D16" i="14674"/>
  <c r="D18" i="14674"/>
  <c r="I96" i="14656"/>
  <c r="I100" i="14656"/>
  <c r="I30" i="14656"/>
  <c r="U14" i="14656"/>
  <c r="K14" i="14656"/>
  <c r="S14" i="14656"/>
  <c r="I14" i="14656"/>
  <c r="D17" i="22"/>
  <c r="D18" i="22"/>
  <c r="D20" i="22"/>
  <c r="D16" i="18"/>
  <c r="D18" i="18"/>
  <c r="D20" i="18"/>
  <c r="D21" i="14668"/>
  <c r="D23" i="14668"/>
  <c r="E14" i="13"/>
  <c r="E17" i="13"/>
  <c r="H20" i="13"/>
  <c r="D30" i="9"/>
  <c r="D32" i="9"/>
  <c r="D18" i="9"/>
  <c r="D20" i="9"/>
  <c r="D28" i="9"/>
  <c r="D24" i="9"/>
  <c r="D26" i="9"/>
  <c r="D22" i="9"/>
  <c r="L43" i="14660"/>
  <c r="L42" i="14660"/>
  <c r="L40" i="14660"/>
  <c r="L38" i="14660"/>
  <c r="L37" i="14660"/>
  <c r="L32" i="14660"/>
  <c r="L29" i="14660"/>
  <c r="L28" i="14660"/>
  <c r="I59" i="14681"/>
  <c r="K55" i="14681"/>
  <c r="C63" i="14681"/>
  <c r="G63" i="14681"/>
  <c r="G66" i="14681"/>
  <c r="G69" i="14681"/>
  <c r="G12" i="14681"/>
  <c r="L65" i="14681"/>
  <c r="M62" i="14681"/>
  <c r="N65" i="14681"/>
  <c r="D17" i="14679"/>
  <c r="D21" i="14679"/>
  <c r="D25" i="14679"/>
  <c r="D19" i="14679"/>
  <c r="D20" i="14678"/>
  <c r="D22" i="14678"/>
  <c r="D28" i="14678"/>
  <c r="D30" i="14678"/>
  <c r="D26" i="14678"/>
  <c r="D31" i="14678"/>
  <c r="D18" i="14678"/>
  <c r="D23" i="14678"/>
  <c r="D14" i="8"/>
  <c r="D16" i="8"/>
  <c r="C19" i="8"/>
  <c r="D14" i="7"/>
  <c r="D16" i="7"/>
  <c r="C19" i="7"/>
  <c r="D15" i="5"/>
  <c r="D19" i="5"/>
  <c r="D15" i="14"/>
  <c r="D17" i="14"/>
  <c r="D19" i="14"/>
  <c r="D14" i="15"/>
  <c r="D16" i="15"/>
  <c r="D14" i="14657"/>
  <c r="D16" i="14657"/>
  <c r="D17" i="14658"/>
  <c r="D19" i="14658"/>
  <c r="D18" i="14659"/>
  <c r="D16" i="14659"/>
  <c r="L27" i="14660"/>
  <c r="I37" i="14660"/>
  <c r="I38" i="14660"/>
  <c r="I40" i="14660"/>
  <c r="I27" i="14660"/>
  <c r="I28" i="14660"/>
  <c r="I29" i="14660"/>
  <c r="I32" i="14660"/>
  <c r="I42" i="14660"/>
  <c r="I43" i="14660"/>
  <c r="D17" i="14662"/>
  <c r="D15" i="14662"/>
  <c r="D16" i="14663"/>
  <c r="D18" i="14663"/>
  <c r="D17" i="6"/>
  <c r="D19" i="6"/>
  <c r="D22" i="6"/>
  <c r="D21" i="14665"/>
  <c r="D19" i="14666"/>
  <c r="D17" i="14666"/>
  <c r="D15" i="14667"/>
  <c r="D17" i="14667"/>
  <c r="D19" i="14667"/>
  <c r="D25" i="14668"/>
  <c r="D27" i="14668"/>
  <c r="D17" i="14668"/>
  <c r="D19" i="14668"/>
  <c r="D17" i="14669"/>
  <c r="D15" i="14669"/>
  <c r="D19" i="20"/>
  <c r="D20" i="20"/>
  <c r="D21" i="20"/>
  <c r="D23" i="20"/>
  <c r="D24" i="20"/>
  <c r="D18" i="20"/>
  <c r="D28" i="21"/>
  <c r="D22" i="21"/>
  <c r="D19" i="21"/>
  <c r="D16" i="23"/>
  <c r="D18" i="23"/>
  <c r="D20" i="23"/>
  <c r="D19" i="24"/>
  <c r="D20" i="24"/>
  <c r="D21" i="24"/>
  <c r="D22" i="24"/>
  <c r="D16" i="14670"/>
  <c r="D17" i="14670"/>
  <c r="D18" i="14670"/>
  <c r="D20" i="14670"/>
  <c r="D16" i="25"/>
  <c r="D28" i="25"/>
  <c r="U19" i="14656"/>
  <c r="I97" i="14656"/>
  <c r="I102" i="14656"/>
  <c r="I101" i="14656"/>
  <c r="S19" i="14656"/>
  <c r="S20" i="14656"/>
  <c r="I58" i="14656"/>
  <c r="I57" i="14656"/>
  <c r="I51" i="14656"/>
  <c r="I45" i="14656"/>
  <c r="D16" i="14671"/>
  <c r="D17" i="14671"/>
  <c r="D18" i="14671"/>
  <c r="D15" i="14672"/>
  <c r="D16" i="14672"/>
  <c r="D18" i="14672"/>
  <c r="D16" i="14676"/>
  <c r="D20" i="14676"/>
  <c r="D22" i="14676"/>
  <c r="D18" i="14676"/>
  <c r="D27" i="14675"/>
  <c r="D17" i="14675"/>
  <c r="D18" i="14675"/>
  <c r="D23" i="14675"/>
  <c r="D25" i="14674"/>
  <c r="D13" i="10"/>
  <c r="D15" i="10"/>
  <c r="D15" i="11"/>
  <c r="D15" i="12"/>
  <c r="D17" i="12"/>
  <c r="I71" i="14656"/>
  <c r="E32" i="14679"/>
  <c r="I18" i="14660"/>
  <c r="E35" i="14679"/>
  <c r="E41" i="14679"/>
  <c r="D29" i="14679"/>
  <c r="E38" i="14679"/>
  <c r="M59" i="14681"/>
  <c r="D20" i="14675"/>
  <c r="D22" i="14675"/>
  <c r="D24" i="14675"/>
  <c r="D25" i="14675"/>
  <c r="I72" i="14656"/>
  <c r="I52" i="14656"/>
  <c r="I49" i="14656"/>
  <c r="I62" i="14656"/>
  <c r="I48" i="14656"/>
  <c r="J18" i="14660"/>
  <c r="I66" i="14656"/>
  <c r="I69" i="14656"/>
  <c r="U20" i="14656"/>
  <c r="I46" i="14656"/>
  <c r="D20" i="14671"/>
  <c r="D20" i="14659"/>
  <c r="D21" i="14658"/>
  <c r="L44" i="14660"/>
  <c r="I55" i="14681"/>
  <c r="F59" i="14681"/>
  <c r="F55" i="14681"/>
  <c r="D19" i="14674"/>
  <c r="F21" i="14674"/>
  <c r="D28" i="14675"/>
  <c r="D24" i="14676"/>
  <c r="I32" i="14656"/>
  <c r="K20" i="14656"/>
  <c r="I65" i="14656"/>
  <c r="I68" i="14656"/>
  <c r="I20" i="14656"/>
  <c r="D23" i="24"/>
  <c r="D25" i="24"/>
  <c r="D22" i="22"/>
  <c r="D24" i="22"/>
  <c r="D26" i="20"/>
  <c r="D19" i="14669"/>
  <c r="D11" i="14665"/>
  <c r="O18" i="14660"/>
  <c r="N18" i="14660"/>
  <c r="L30" i="14660"/>
  <c r="L33" i="14660"/>
  <c r="L39" i="14660"/>
  <c r="I44" i="14660"/>
  <c r="I39" i="14660"/>
  <c r="H54" i="14660"/>
  <c r="I30" i="14660"/>
  <c r="I33" i="14660"/>
  <c r="D24" i="6"/>
  <c r="D17" i="5"/>
  <c r="I55" i="14660"/>
  <c r="I56" i="14660"/>
  <c r="I63" i="14656"/>
  <c r="D25" i="14665"/>
  <c r="D26" i="14665"/>
  <c r="D20" i="14665"/>
  <c r="D23" i="14665"/>
  <c r="M28" i="14660"/>
  <c r="D14" i="14661"/>
  <c r="G51" i="14681"/>
  <c r="I34" i="14656"/>
  <c r="I56" i="14656"/>
  <c r="H52" i="14660"/>
  <c r="H53" i="14660"/>
  <c r="I54" i="14660"/>
  <c r="I52" i="14660"/>
  <c r="H55" i="14660"/>
  <c r="H56" i="14660"/>
  <c r="I53" i="14660"/>
  <c r="I45" i="14660"/>
  <c r="J37" i="14660"/>
  <c r="L45" i="14660"/>
  <c r="M40" i="14660"/>
  <c r="M32" i="14660"/>
  <c r="M27" i="14660"/>
  <c r="M29" i="14660"/>
  <c r="I57" i="14660"/>
  <c r="J27" i="14660"/>
  <c r="J29" i="14660"/>
  <c r="H57" i="14660"/>
  <c r="J28" i="14660"/>
  <c r="J32" i="14660"/>
  <c r="I95" i="14656"/>
  <c r="I76" i="14656"/>
  <c r="M82" i="14656"/>
  <c r="I77" i="14656"/>
  <c r="I99" i="14656"/>
  <c r="I78" i="14656"/>
  <c r="H37" i="14656"/>
  <c r="M38" i="14660"/>
  <c r="M42" i="14660"/>
  <c r="M30" i="14660"/>
  <c r="M33" i="14660"/>
  <c r="J39" i="14660"/>
  <c r="J42" i="14660"/>
  <c r="J40" i="14660"/>
  <c r="M37" i="14660"/>
  <c r="M43" i="14660"/>
  <c r="J38" i="14660"/>
  <c r="J43" i="14660"/>
  <c r="J30" i="14660"/>
  <c r="J33" i="14660"/>
  <c r="M44" i="14660"/>
  <c r="M39" i="14660"/>
  <c r="M45" i="14660"/>
  <c r="J44" i="14660"/>
  <c r="J45" i="14660"/>
  <c r="K47" i="14681"/>
  <c r="G14" i="14681"/>
  <c r="K59" i="14681"/>
  <c r="M55" i="14681"/>
  <c r="L51" i="14681"/>
  <c r="I47" i="14681"/>
  <c r="J42" i="14681"/>
</calcChain>
</file>

<file path=xl/sharedStrings.xml><?xml version="1.0" encoding="utf-8"?>
<sst xmlns="http://schemas.openxmlformats.org/spreadsheetml/2006/main" count="700" uniqueCount="323">
  <si>
    <t>Question 1</t>
  </si>
  <si>
    <t>Input area:</t>
  </si>
  <si>
    <t>Current assets</t>
  </si>
  <si>
    <t>Current liabilities</t>
  </si>
  <si>
    <t>Output area:</t>
  </si>
  <si>
    <t>Chapter 3</t>
  </si>
  <si>
    <t>Net working capital</t>
  </si>
  <si>
    <t>Inventory</t>
  </si>
  <si>
    <t>Question 2</t>
  </si>
  <si>
    <t>Sales</t>
  </si>
  <si>
    <t>Total assets</t>
  </si>
  <si>
    <t>Total debt</t>
  </si>
  <si>
    <t>Profit margin</t>
  </si>
  <si>
    <t>Net income</t>
  </si>
  <si>
    <t>Total equity</t>
  </si>
  <si>
    <t>Question 3</t>
  </si>
  <si>
    <t>Accounts receivable</t>
  </si>
  <si>
    <t>Credit sales</t>
  </si>
  <si>
    <t>Receivables turnover</t>
  </si>
  <si>
    <t>Days' sales in receivables</t>
  </si>
  <si>
    <t>Question 4</t>
  </si>
  <si>
    <t>Cost of goods sold</t>
  </si>
  <si>
    <t>Inventory turnover</t>
  </si>
  <si>
    <t>Days' sales in inventory</t>
  </si>
  <si>
    <t>Total debt ratio</t>
  </si>
  <si>
    <t>Ending inventory</t>
  </si>
  <si>
    <t>Question 5</t>
  </si>
  <si>
    <t>Question 6</t>
  </si>
  <si>
    <t>Addition to retained earnings</t>
  </si>
  <si>
    <t>Cash dividends</t>
  </si>
  <si>
    <t>Common shares outstanding</t>
  </si>
  <si>
    <t>Share price</t>
  </si>
  <si>
    <t>Question 7</t>
  </si>
  <si>
    <t>Equity multiplier</t>
  </si>
  <si>
    <t>Total asset turnover</t>
  </si>
  <si>
    <t>Question 8</t>
  </si>
  <si>
    <t>Return on equity</t>
  </si>
  <si>
    <t>Question 9</t>
  </si>
  <si>
    <t>Question 10</t>
  </si>
  <si>
    <t xml:space="preserve">Cost of goods sold </t>
  </si>
  <si>
    <t>Accounts payable balance</t>
  </si>
  <si>
    <t>A large value for this ratio could imply that either (1) the company is having liquidity</t>
  </si>
  <si>
    <t>problems, making it difficult to pay off its short-term obligations, or (2) that the</t>
  </si>
  <si>
    <t>company has successfully negotiated lenient credit terms from its suppliers.</t>
  </si>
  <si>
    <t>Question 11</t>
  </si>
  <si>
    <t>Depreciation expense</t>
  </si>
  <si>
    <t>Question 12</t>
  </si>
  <si>
    <t>Debt/equity ratio</t>
  </si>
  <si>
    <t>Return on assets</t>
  </si>
  <si>
    <t xml:space="preserve">Total equity </t>
  </si>
  <si>
    <t>Cash</t>
  </si>
  <si>
    <t>Net plant and equipment</t>
  </si>
  <si>
    <t>Accounts payable</t>
  </si>
  <si>
    <t>Notes payable</t>
  </si>
  <si>
    <t>Long-term debt</t>
  </si>
  <si>
    <t>Retained earnings</t>
  </si>
  <si>
    <t>Total</t>
  </si>
  <si>
    <t>Fixed assets</t>
  </si>
  <si>
    <t>Owners' equity</t>
  </si>
  <si>
    <t>Common stock and paid-in surplus</t>
  </si>
  <si>
    <t>Accumulated retained earnings</t>
  </si>
  <si>
    <t>Total liabilities and owners' equity</t>
  </si>
  <si>
    <t>Assets</t>
  </si>
  <si>
    <t>Liabilities and owners' equity</t>
  </si>
  <si>
    <t>#15</t>
  </si>
  <si>
    <t>Current ratio</t>
  </si>
  <si>
    <t>Quick ratio</t>
  </si>
  <si>
    <t>Cash ratio</t>
  </si>
  <si>
    <t>Debt-equity</t>
  </si>
  <si>
    <t>Equity mulitplier</t>
  </si>
  <si>
    <t>Long-term debt ratio</t>
  </si>
  <si>
    <t>a.</t>
  </si>
  <si>
    <t>b.</t>
  </si>
  <si>
    <t>c.</t>
  </si>
  <si>
    <t>d.</t>
  </si>
  <si>
    <t>Question 18</t>
  </si>
  <si>
    <t>Debt-equity ratio</t>
  </si>
  <si>
    <t>Question 19</t>
  </si>
  <si>
    <t>Child's payment</t>
  </si>
  <si>
    <t>Amount purchased</t>
  </si>
  <si>
    <t>The advertisement is referring to the store's profit margin, but a more</t>
  </si>
  <si>
    <t>equity:</t>
  </si>
  <si>
    <t>appropriate earnings measure for the firm's owners is the return on</t>
  </si>
  <si>
    <t>Question 22</t>
  </si>
  <si>
    <t>Total receivables</t>
  </si>
  <si>
    <t>Return on equity = (Profit margin) (Total asset turnover) (Equity muliplier)</t>
  </si>
  <si>
    <t>Question 23</t>
  </si>
  <si>
    <t>Tax rate</t>
  </si>
  <si>
    <t>Total interest expense</t>
  </si>
  <si>
    <t>Question 24</t>
  </si>
  <si>
    <t>Additions to retained earnings</t>
  </si>
  <si>
    <t>Common stock outstanding</t>
  </si>
  <si>
    <t>Dividends per share</t>
  </si>
  <si>
    <t>Question 25</t>
  </si>
  <si>
    <t>As long as both net income and sales are measured</t>
  </si>
  <si>
    <t xml:space="preserve">in the same currency, there is not problem; in fact, </t>
  </si>
  <si>
    <t xml:space="preserve">except for some market value ratios like EPS and </t>
  </si>
  <si>
    <t>BVPS, none of the financial ratios discussed in the</t>
  </si>
  <si>
    <t>text are measured in terms of currency. This is one</t>
  </si>
  <si>
    <t>reason why financial ratio analysis is widely used in</t>
  </si>
  <si>
    <t>international finance to compare business operations</t>
  </si>
  <si>
    <t>of firms and/or divisions across national economic</t>
  </si>
  <si>
    <t>borders.</t>
  </si>
  <si>
    <t>Other</t>
  </si>
  <si>
    <t>Depreciation</t>
  </si>
  <si>
    <t>EBIT</t>
  </si>
  <si>
    <t>Interest paid</t>
  </si>
  <si>
    <t>Taxable income</t>
  </si>
  <si>
    <t>Taxes</t>
  </si>
  <si>
    <t>Dividends</t>
  </si>
  <si>
    <t>Short-term solvency ratios:</t>
  </si>
  <si>
    <t>Asset utilization ratios:</t>
  </si>
  <si>
    <t>Long-term solvency ratios:</t>
  </si>
  <si>
    <t>Times interest earned ratio</t>
  </si>
  <si>
    <t>Cash coverage ratio</t>
  </si>
  <si>
    <t>Profitability ratios:</t>
  </si>
  <si>
    <t>Stock price</t>
  </si>
  <si>
    <t>Question 30</t>
  </si>
  <si>
    <t>Input boxes in tan</t>
  </si>
  <si>
    <t>Output boxes in yellow</t>
  </si>
  <si>
    <t>Given data in blue</t>
  </si>
  <si>
    <t>Calculations in red</t>
  </si>
  <si>
    <t>Answers in green</t>
  </si>
  <si>
    <t>Payout ratio</t>
  </si>
  <si>
    <t>Debt</t>
  </si>
  <si>
    <t>Question 13</t>
  </si>
  <si>
    <t>Question 14</t>
  </si>
  <si>
    <t>Capital intensity ratio</t>
  </si>
  <si>
    <t>Questions 15-16</t>
  </si>
  <si>
    <t>Question 17</t>
  </si>
  <si>
    <t>Costs</t>
  </si>
  <si>
    <t>Equity</t>
  </si>
  <si>
    <t>Question 20,21</t>
  </si>
  <si>
    <t xml:space="preserve">  turnover goal</t>
  </si>
  <si>
    <t xml:space="preserve">Total debt   </t>
  </si>
  <si>
    <t>Shares outstanding</t>
  </si>
  <si>
    <t>Question 26</t>
  </si>
  <si>
    <t>Question 27</t>
  </si>
  <si>
    <t>Question 29</t>
  </si>
  <si>
    <t>Question 31</t>
  </si>
  <si>
    <t>Question 33</t>
  </si>
  <si>
    <t>SMOLIRA GOLF, INC.</t>
  </si>
  <si>
    <t xml:space="preserve">      SMOLIRA GOLF, INC.</t>
  </si>
  <si>
    <t>Question 32</t>
  </si>
  <si>
    <t xml:space="preserve">Total debt  </t>
  </si>
  <si>
    <t>35)</t>
  </si>
  <si>
    <t>36)</t>
  </si>
  <si>
    <t>Shares of stock</t>
  </si>
  <si>
    <t>Market price</t>
  </si>
  <si>
    <t>PE ratio</t>
  </si>
  <si>
    <t>Market-to-book ratio</t>
  </si>
  <si>
    <t>Question 38</t>
  </si>
  <si>
    <t>Growth rate</t>
  </si>
  <si>
    <t>Total assets to sales</t>
  </si>
  <si>
    <t>Question 39</t>
  </si>
  <si>
    <t>Sustainable growth rate</t>
  </si>
  <si>
    <t>Question 43</t>
  </si>
  <si>
    <t>Question 42</t>
  </si>
  <si>
    <t>Question 41</t>
  </si>
  <si>
    <t>Internal growth rate</t>
  </si>
  <si>
    <t>Question 40</t>
  </si>
  <si>
    <t>Question 28</t>
  </si>
  <si>
    <t>is below the upper quartile, meaning that 25 percent of the firms in the industry</t>
  </si>
  <si>
    <t xml:space="preserve">have a higher current ratio. Overall, it does not appear out of line with the </t>
  </si>
  <si>
    <t>industry. The total asset turnover is low compared to the industry. In fact, the total</t>
  </si>
  <si>
    <t xml:space="preserve">asset turnover is in the lower quartile. It could mean that the company does not </t>
  </si>
  <si>
    <t xml:space="preserve">newer assets than the industry. This would mean that the assets have not </t>
  </si>
  <si>
    <t xml:space="preserve">depreciated, which would mean a higher book value and a lower total asset </t>
  </si>
  <si>
    <t xml:space="preserve">turnover. The debt-equity ratio is in line with the industry, between the upper and </t>
  </si>
  <si>
    <t>The current ratio appears to be high when compared to the median, however it</t>
  </si>
  <si>
    <t xml:space="preserve">use assets as efficiently as the industry, or it could mean that the company has </t>
  </si>
  <si>
    <t>company may be better at controlling costs, or has a better product which enables</t>
  </si>
  <si>
    <t>days.</t>
  </si>
  <si>
    <t>days before it was sold.</t>
  </si>
  <si>
    <t xml:space="preserve">On average, a unit of inventory sat on the shelf </t>
  </si>
  <si>
    <t xml:space="preserve">Current assets </t>
  </si>
  <si>
    <t xml:space="preserve">Current ratio </t>
  </si>
  <si>
    <t xml:space="preserve">Quick ratio </t>
  </si>
  <si>
    <t xml:space="preserve">Return on assets  </t>
  </si>
  <si>
    <t xml:space="preserve">Return on equity </t>
  </si>
  <si>
    <t>The average collection period was</t>
  </si>
  <si>
    <t>#16</t>
  </si>
  <si>
    <t xml:space="preserve">lower quartile. The profit margin is in the upper quartile. The company may be </t>
  </si>
  <si>
    <t>them to charge a premium. It could also be negative in that the company may</t>
  </si>
  <si>
    <t>too high of margin on its sales, which could reduce overall net income.</t>
  </si>
  <si>
    <t>days on average.</t>
  </si>
  <si>
    <t xml:space="preserve">The company left its bills to suppliers outstanding for </t>
  </si>
  <si>
    <t>Abercrombie
&amp; Fitch</t>
  </si>
  <si>
    <t>Abercrombie &amp; Fitch</t>
  </si>
  <si>
    <t>EPS</t>
  </si>
  <si>
    <t>Market-to-book</t>
  </si>
  <si>
    <t>Price-earnings</t>
  </si>
  <si>
    <t>Ann Taylor</t>
  </si>
  <si>
    <t>Book value per share</t>
  </si>
  <si>
    <t>Question 44</t>
  </si>
  <si>
    <t>Retention ratio</t>
  </si>
  <si>
    <t>ROE (beginning of period)</t>
  </si>
  <si>
    <t>ROE (end of period)</t>
  </si>
  <si>
    <t>ROA (beginning of period)</t>
  </si>
  <si>
    <t>ROA (end of period)</t>
  </si>
  <si>
    <t>g = (ROE x b)/(1 - ROE x b) and end of period equity</t>
  </si>
  <si>
    <t xml:space="preserve">   using end of period equity</t>
  </si>
  <si>
    <t>g = (ROA x b)/(1 - ROA x b) and end of period assets</t>
  </si>
  <si>
    <t>Sustainable growth</t>
  </si>
  <si>
    <t>Internal growth</t>
  </si>
  <si>
    <t>g = ROE x b using end of period equity</t>
  </si>
  <si>
    <t>g = ROA x b using end of period assets</t>
  </si>
  <si>
    <t>g = ROE x b using beginning equity</t>
  </si>
  <si>
    <t>g = ROA x b using beginning assets</t>
  </si>
  <si>
    <t>Interest</t>
  </si>
  <si>
    <t>EBT</t>
  </si>
  <si>
    <t>Question 45</t>
  </si>
  <si>
    <t>Other expenses</t>
  </si>
  <si>
    <t xml:space="preserve">   Cash</t>
  </si>
  <si>
    <t xml:space="preserve">   Accounts receivable</t>
  </si>
  <si>
    <t xml:space="preserve">   Inventory</t>
  </si>
  <si>
    <t xml:space="preserve">      Total</t>
  </si>
  <si>
    <t>Total costs</t>
  </si>
  <si>
    <t>subtracted from</t>
  </si>
  <si>
    <t xml:space="preserve">       divided by</t>
  </si>
  <si>
    <t>Accounts rec.</t>
  </si>
  <si>
    <r>
      <t xml:space="preserve">               </t>
    </r>
    <r>
      <rPr>
        <i/>
        <sz val="10"/>
        <rFont val="Arial"/>
        <family val="2"/>
      </rPr>
      <t>plus</t>
    </r>
  </si>
  <si>
    <t>divided by</t>
  </si>
  <si>
    <t>multiplied by</t>
  </si>
  <si>
    <t>multiplied</t>
  </si>
  <si>
    <t>by</t>
  </si>
  <si>
    <t>Return on</t>
  </si>
  <si>
    <t>assets</t>
  </si>
  <si>
    <t xml:space="preserve">Equity </t>
  </si>
  <si>
    <t>multiplier</t>
  </si>
  <si>
    <t>equity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</si>
  <si>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</si>
  <si>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</si>
  <si>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</si>
  <si>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</si>
  <si>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 xml:space="preserve">Net income </t>
  </si>
  <si>
    <t xml:space="preserve">Earnings per share </t>
  </si>
  <si>
    <t xml:space="preserve">Dividends per share </t>
  </si>
  <si>
    <t xml:space="preserve">Book value per share </t>
  </si>
  <si>
    <t xml:space="preserve">Market-to-book ratio </t>
  </si>
  <si>
    <t xml:space="preserve">P/E ratio </t>
  </si>
  <si>
    <t>P/S ratio</t>
  </si>
  <si>
    <t>Sales per share</t>
  </si>
  <si>
    <t xml:space="preserve">Debt/equity ratio  </t>
  </si>
  <si>
    <t xml:space="preserve">Equity multiplier </t>
  </si>
  <si>
    <t xml:space="preserve">Equity multiplier  </t>
  </si>
  <si>
    <t xml:space="preserve">Debt/equity ratio </t>
  </si>
  <si>
    <t>Days' sales in payables</t>
  </si>
  <si>
    <t xml:space="preserve">Payables turnover </t>
  </si>
  <si>
    <t xml:space="preserve">Internal growth rate </t>
  </si>
  <si>
    <t xml:space="preserve">Sustainable growth rate </t>
  </si>
  <si>
    <t xml:space="preserve">Total asset turnover </t>
  </si>
  <si>
    <t xml:space="preserve">ROA </t>
  </si>
  <si>
    <t xml:space="preserve">Sales </t>
  </si>
  <si>
    <t xml:space="preserve">Total assets </t>
  </si>
  <si>
    <t xml:space="preserve">ROE </t>
  </si>
  <si>
    <t xml:space="preserve">EPS </t>
  </si>
  <si>
    <t xml:space="preserve">PE ratio </t>
  </si>
  <si>
    <t xml:space="preserve">BVPS </t>
  </si>
  <si>
    <t xml:space="preserve">Market-to-book </t>
  </si>
  <si>
    <t xml:space="preserve">Profit margin </t>
  </si>
  <si>
    <t xml:space="preserve">Long-term debt </t>
  </si>
  <si>
    <t xml:space="preserve">Total debt </t>
  </si>
  <si>
    <t>Net fixed assets</t>
  </si>
  <si>
    <t>Child's profit</t>
  </si>
  <si>
    <t>Store profit</t>
  </si>
  <si>
    <t xml:space="preserve">Sales    </t>
  </si>
  <si>
    <t xml:space="preserve">Profit margin   </t>
  </si>
  <si>
    <t xml:space="preserve">Earnings before taxes </t>
  </si>
  <si>
    <t xml:space="preserve">Earnings before interest and taxes </t>
  </si>
  <si>
    <t xml:space="preserve">Cash coverage ratio  </t>
  </si>
  <si>
    <t xml:space="preserve">EBIT </t>
  </si>
  <si>
    <t xml:space="preserve">Dividends </t>
  </si>
  <si>
    <t xml:space="preserve">EBT </t>
  </si>
  <si>
    <t xml:space="preserve">Interest paid </t>
  </si>
  <si>
    <t xml:space="preserve">Times interest earned </t>
  </si>
  <si>
    <t xml:space="preserve">Return on assets </t>
  </si>
  <si>
    <t>ROE</t>
  </si>
  <si>
    <t>ROA</t>
  </si>
  <si>
    <t xml:space="preserve">Debt/Equity </t>
  </si>
  <si>
    <t xml:space="preserve">New total assets </t>
  </si>
  <si>
    <t xml:space="preserve">Debt/equity </t>
  </si>
  <si>
    <t xml:space="preserve">New total debt </t>
  </si>
  <si>
    <t xml:space="preserve">Additional borrowing </t>
  </si>
  <si>
    <t xml:space="preserve">Payout ratio </t>
  </si>
  <si>
    <t xml:space="preserve">Maximum sustainable g </t>
  </si>
  <si>
    <t>PS ratio</t>
  </si>
  <si>
    <t>Earnings per share</t>
  </si>
  <si>
    <t xml:space="preserve"> which is impossible; </t>
  </si>
  <si>
    <t xml:space="preserve">the growth rate is not consistent with the other constraints. The lowest possible </t>
  </si>
  <si>
    <t>payout ratio is 0, which corresponds to b=1, or total earnings retention.</t>
  </si>
  <si>
    <t xml:space="preserve">    Accounts payable</t>
  </si>
  <si>
    <t xml:space="preserve">    Notes payable</t>
  </si>
  <si>
    <t xml:space="preserve">        Total</t>
  </si>
  <si>
    <t xml:space="preserve">    Accumulated retained earnings</t>
  </si>
  <si>
    <t xml:space="preserve">    Common stock </t>
  </si>
  <si>
    <t>e.</t>
  </si>
  <si>
    <t>New total asset</t>
  </si>
  <si>
    <t>Problems 1-46</t>
  </si>
  <si>
    <t>Question 46</t>
  </si>
  <si>
    <t>Questions 35-37</t>
  </si>
  <si>
    <t>37)</t>
  </si>
  <si>
    <t>Question 34</t>
  </si>
  <si>
    <t>Market capitalization</t>
  </si>
  <si>
    <t>Depreciation and amortization</t>
  </si>
  <si>
    <t>Enterprise value</t>
  </si>
  <si>
    <t>EBITDA</t>
  </si>
  <si>
    <t>EV/EBITDA multiple</t>
  </si>
  <si>
    <t xml:space="preserve">This is a dividend payout ratio of </t>
  </si>
  <si>
    <t xml:space="preserve">     2016 Income Statement</t>
  </si>
  <si>
    <t>2016 Current ratio</t>
  </si>
  <si>
    <t>2016 Quick ratio</t>
  </si>
  <si>
    <t>2016 Cash ratio</t>
  </si>
  <si>
    <t>2016 Total debt ratio</t>
  </si>
  <si>
    <t>2016 Debt-equity ratio</t>
  </si>
  <si>
    <t>2016 Equity multiplier</t>
  </si>
  <si>
    <t>2015 Current ratio</t>
  </si>
  <si>
    <t>2015 Quick ratio</t>
  </si>
  <si>
    <t>2015 Cash ratio</t>
  </si>
  <si>
    <t>2015 Total debt ratio</t>
  </si>
  <si>
    <t>2015 Debt-equity ratio</t>
  </si>
  <si>
    <t>2015 Equity mulitplier</t>
  </si>
  <si>
    <t>American
Eagle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</si>
</sst>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.0_);_(* \(#,##0.0\);_(* &quot;-&quot;??_);_(@_)"/>
    <numFmt numFmtId="166" formatCode="_(* #,##0_);_(* \(#,##0\);_(* &quot;-&quot;??_);_(@_)"/>
    <numFmt numFmtId="167" formatCode="0.0%"/>
    <numFmt numFmtId="168" formatCode="_(* #,##0.00_);_(* \(#,##0.00\);_(* &quot;-&quot;_);_(@_)"/>
    <numFmt numFmtId="169" formatCode="0.0000"/>
    <numFmt numFmtId="170" formatCode="0.00_);\(0.00\)"/>
    <numFmt numFmtId="171" formatCode="&quot;$&quot;#,##0.00"/>
    <numFmt numFmtId="172" formatCode="&quot;$&quot;#,##0"/>
    <numFmt numFmtId="173" formatCode="_(* #,##0.0000_);_(* \(#,##0.0000\);_(* &quot;-&quot;??_);_(@_)"/>
    <numFmt numFmtId="174" formatCode="#,##0.0000_);\(#,##0.0000\)"/>
    <numFmt numFmtId="175" formatCode="0.00_);[Red]\(0.00\)"/>
    <numFmt numFmtId="176" formatCode="_-[$£-309]* #,##0_-;\-[$£-309]* #,##0_-;_-[$£-309]* &quot;-&quot;??_-;_-@_-"/>
    <numFmt numFmtId="177" formatCode="_(&quot;$&quot;* #,##0.000_);_(&quot;$&quot;* \(#,##0.000\);_(&quot;$&quot;* &quot;-&quot;??_);_(@_)"/>
    <numFmt numFmtId="178" formatCode="_(* #,##0.000_);_(* \(#,##0.000\);_(* &quot;-&quot;??_);_(@_)"/>
    <numFmt numFmtId="179" formatCode="_(* #,##0.000_);_(* \(#,##0.000\);_(* &quot;-&quot;???_);_(@_)"/>
    <numFmt numFmtId="180" formatCode="_(&quot;$&quot;* #,##0.00_);_(&quot;$&quot;* \(#,##0.00\);_(&quot;$&quot;* &quot;-&quot;_);_(@_)"/>
    <numFmt numFmtId="181" formatCode="_(&quot;$&quot;* #,##0.000_);_(&quot;$&quot;* \(#,##0.000\);_(&quot;$&quot;* &quot;-&quot;_);_(@_)"/>
    <numFmt numFmtId="182" formatCode="&quot;$&quot;#,##0.000"/>
    <numFmt numFmtId="183" formatCode="&quot;$&quot;#,##0.000_);\(&quot;$&quot;#,##0.000\)"/>
    <numFmt numFmtId="184" formatCode="#,##0.000"/>
    <numFmt numFmtId="185" formatCode="_(&quot;$&quot;* #,##0.0_);_(&quot;$&quot;* \(#,##0.0\);_(&quot;$&quot;* &quot;-&quot;?_);_(@_)"/>
    <numFmt numFmtId="186" formatCode="_(&quot;$&quot;* #,##0.0000_);_(&quot;$&quot;* \(#,##0.0000\);_(&quot;$&quot;* &quot;-&quot;??_);_(@_)"/>
    <numFmt numFmtId="187" formatCode="_(&quot;$&quot;* #,##0.0_);_(&quot;$&quot;* \(#,##0.0\);_(&quot;$&quot;* &quot;-&quot;??_);_(@_)"/>
  </numFmts>
  <fonts count="30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sz val="12"/>
      <color indexed="57"/>
      <name val="Arial"/>
      <family val="2"/>
    </font>
    <font>
      <sz val="12"/>
      <color indexed="53"/>
      <name val="Arial"/>
      <family val="2"/>
    </font>
    <font>
      <b/>
      <sz val="12"/>
      <color indexed="57"/>
      <name val="Arial"/>
      <family val="2"/>
    </font>
    <font>
      <sz val="12"/>
      <color indexed="10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12"/>
      <color indexed="48"/>
      <name val="Arial"/>
      <family val="2"/>
    </font>
    <font>
      <b/>
      <sz val="12"/>
      <color indexed="10"/>
      <name val="Arial"/>
      <family val="2"/>
    </font>
    <font>
      <b/>
      <sz val="12"/>
      <color indexed="4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i/>
      <sz val="10"/>
      <name val="Arial"/>
      <family val="2"/>
    </font>
    <font>
      <sz val="12"/>
      <color indexed="10"/>
      <name val="Arial"/>
      <family val="2"/>
    </font>
    <font>
      <b/>
      <sz val="10"/>
      <color indexed="9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b/>
      <sz val="12"/>
      <color rgb="FF33996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CC9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52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2" borderId="1" xfId="0" applyFill="1" applyBorder="1"/>
    <xf numFmtId="0" fontId="3" fillId="2" borderId="0" xfId="0" applyFont="1" applyFill="1" applyBorder="1"/>
    <xf numFmtId="0" fontId="3" fillId="2" borderId="2" xfId="0" applyFont="1" applyFill="1" applyBorder="1"/>
    <xf numFmtId="0" fontId="0" fillId="2" borderId="3" xfId="0" applyFill="1" applyBorder="1"/>
    <xf numFmtId="42" fontId="5" fillId="2" borderId="0" xfId="0" applyNumberFormat="1" applyFont="1" applyFill="1" applyBorder="1"/>
    <xf numFmtId="166" fontId="5" fillId="2" borderId="0" xfId="0" applyNumberFormat="1" applyFont="1" applyFill="1" applyBorder="1"/>
    <xf numFmtId="0" fontId="0" fillId="2" borderId="4" xfId="0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0" fillId="3" borderId="1" xfId="0" applyFill="1" applyBorder="1"/>
    <xf numFmtId="0" fontId="3" fillId="3" borderId="0" xfId="0" applyFont="1" applyFill="1" applyBorder="1"/>
    <xf numFmtId="0" fontId="3" fillId="3" borderId="7" xfId="0" applyFont="1" applyFill="1" applyBorder="1"/>
    <xf numFmtId="0" fontId="3" fillId="3" borderId="2" xfId="0" applyFont="1" applyFill="1" applyBorder="1"/>
    <xf numFmtId="0" fontId="0" fillId="3" borderId="3" xfId="0" applyFill="1" applyBorder="1"/>
    <xf numFmtId="0" fontId="3" fillId="3" borderId="8" xfId="0" applyFont="1" applyFill="1" applyBorder="1"/>
    <xf numFmtId="0" fontId="3" fillId="3" borderId="0" xfId="0" applyFont="1" applyFill="1" applyBorder="1" applyAlignment="1"/>
    <xf numFmtId="164" fontId="5" fillId="3" borderId="0" xfId="2" applyNumberFormat="1" applyFont="1" applyFill="1" applyBorder="1"/>
    <xf numFmtId="41" fontId="5" fillId="3" borderId="0" xfId="0" applyNumberFormat="1" applyFont="1" applyFill="1" applyBorder="1"/>
    <xf numFmtId="0" fontId="0" fillId="3" borderId="0" xfId="0" applyFill="1" applyBorder="1"/>
    <xf numFmtId="0" fontId="3" fillId="3" borderId="0" xfId="0" applyFont="1" applyFill="1" applyBorder="1" applyAlignment="1">
      <alignment wrapText="1"/>
    </xf>
    <xf numFmtId="164" fontId="7" fillId="3" borderId="0" xfId="2" applyNumberFormat="1" applyFont="1" applyFill="1" applyBorder="1"/>
    <xf numFmtId="0" fontId="3" fillId="3" borderId="0" xfId="0" quotePrefix="1" applyFont="1" applyFill="1" applyBorder="1"/>
    <xf numFmtId="0" fontId="3" fillId="3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right"/>
    </xf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41" fontId="6" fillId="3" borderId="0" xfId="0" applyNumberFormat="1" applyFont="1" applyFill="1" applyBorder="1"/>
    <xf numFmtId="0" fontId="3" fillId="3" borderId="3" xfId="0" applyFont="1" applyFill="1" applyBorder="1"/>
    <xf numFmtId="0" fontId="4" fillId="0" borderId="0" xfId="0" applyFont="1" applyBorder="1"/>
    <xf numFmtId="0" fontId="3" fillId="0" borderId="0" xfId="0" applyFont="1" applyBorder="1"/>
    <xf numFmtId="0" fontId="0" fillId="2" borderId="0" xfId="0" applyFill="1" applyBorder="1"/>
    <xf numFmtId="0" fontId="4" fillId="2" borderId="7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0" fillId="3" borderId="2" xfId="0" applyFill="1" applyBorder="1"/>
    <xf numFmtId="0" fontId="0" fillId="3" borderId="8" xfId="0" applyFill="1" applyBorder="1"/>
    <xf numFmtId="164" fontId="9" fillId="3" borderId="0" xfId="2" applyNumberFormat="1" applyFont="1" applyFill="1" applyBorder="1"/>
    <xf numFmtId="2" fontId="8" fillId="3" borderId="10" xfId="0" applyNumberFormat="1" applyFont="1" applyFill="1" applyBorder="1"/>
    <xf numFmtId="43" fontId="8" fillId="3" borderId="10" xfId="0" applyNumberFormat="1" applyFont="1" applyFill="1" applyBorder="1"/>
    <xf numFmtId="9" fontId="5" fillId="2" borderId="0" xfId="3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0" fillId="2" borderId="8" xfId="0" applyFill="1" applyBorder="1"/>
    <xf numFmtId="39" fontId="3" fillId="3" borderId="7" xfId="0" applyNumberFormat="1" applyFont="1" applyFill="1" applyBorder="1"/>
    <xf numFmtId="39" fontId="3" fillId="3" borderId="0" xfId="0" applyNumberFormat="1" applyFont="1" applyFill="1" applyBorder="1"/>
    <xf numFmtId="39" fontId="0" fillId="3" borderId="5" xfId="0" applyNumberFormat="1" applyFill="1" applyBorder="1"/>
    <xf numFmtId="42" fontId="8" fillId="3" borderId="10" xfId="0" applyNumberFormat="1" applyFont="1" applyFill="1" applyBorder="1"/>
    <xf numFmtId="10" fontId="8" fillId="3" borderId="10" xfId="3" applyNumberFormat="1" applyFont="1" applyFill="1" applyBorder="1"/>
    <xf numFmtId="10" fontId="8" fillId="3" borderId="10" xfId="3" applyNumberFormat="1" applyFont="1" applyFill="1" applyBorder="1" applyAlignment="1">
      <alignment horizontal="right"/>
    </xf>
    <xf numFmtId="164" fontId="9" fillId="3" borderId="0" xfId="2" quotePrefix="1" applyNumberFormat="1" applyFont="1" applyFill="1" applyBorder="1"/>
    <xf numFmtId="41" fontId="5" fillId="3" borderId="8" xfId="0" applyNumberFormat="1" applyFont="1" applyFill="1" applyBorder="1"/>
    <xf numFmtId="41" fontId="6" fillId="3" borderId="8" xfId="0" applyNumberFormat="1" applyFont="1" applyFill="1" applyBorder="1"/>
    <xf numFmtId="164" fontId="7" fillId="3" borderId="8" xfId="2" applyNumberFormat="1" applyFont="1" applyFill="1" applyBorder="1"/>
    <xf numFmtId="164" fontId="8" fillId="3" borderId="8" xfId="0" applyNumberFormat="1" applyFont="1" applyFill="1" applyBorder="1"/>
    <xf numFmtId="39" fontId="10" fillId="3" borderId="0" xfId="2" applyNumberFormat="1" applyFont="1" applyFill="1" applyBorder="1" applyAlignment="1">
      <alignment horizontal="center"/>
    </xf>
    <xf numFmtId="39" fontId="10" fillId="3" borderId="7" xfId="0" applyNumberFormat="1" applyFont="1" applyFill="1" applyBorder="1"/>
    <xf numFmtId="39" fontId="10" fillId="3" borderId="0" xfId="0" applyNumberFormat="1" applyFont="1" applyFill="1" applyBorder="1"/>
    <xf numFmtId="39" fontId="10" fillId="3" borderId="0" xfId="0" applyNumberFormat="1" applyFont="1" applyFill="1" applyBorder="1" applyAlignment="1">
      <alignment wrapText="1"/>
    </xf>
    <xf numFmtId="0" fontId="3" fillId="3" borderId="5" xfId="0" applyFont="1" applyFill="1" applyBorder="1"/>
    <xf numFmtId="168" fontId="8" fillId="3" borderId="10" xfId="0" applyNumberFormat="1" applyFont="1" applyFill="1" applyBorder="1"/>
    <xf numFmtId="39" fontId="5" fillId="2" borderId="0" xfId="0" applyNumberFormat="1" applyFont="1" applyFill="1" applyBorder="1"/>
    <xf numFmtId="0" fontId="10" fillId="0" borderId="0" xfId="0" applyFont="1" applyFill="1" applyBorder="1"/>
    <xf numFmtId="0" fontId="11" fillId="0" borderId="0" xfId="0" applyFont="1" applyFill="1" applyBorder="1"/>
    <xf numFmtId="0" fontId="3" fillId="3" borderId="0" xfId="0" applyFont="1" applyFill="1"/>
    <xf numFmtId="39" fontId="8" fillId="3" borderId="10" xfId="0" applyNumberFormat="1" applyFont="1" applyFill="1" applyBorder="1" applyAlignment="1">
      <alignment horizontal="right" wrapText="1"/>
    </xf>
    <xf numFmtId="2" fontId="8" fillId="3" borderId="10" xfId="3" applyNumberFormat="1" applyFont="1" applyFill="1" applyBorder="1" applyAlignment="1">
      <alignment horizontal="right"/>
    </xf>
    <xf numFmtId="39" fontId="10" fillId="3" borderId="0" xfId="0" applyNumberFormat="1" applyFont="1" applyFill="1" applyBorder="1" applyAlignment="1">
      <alignment horizontal="center"/>
    </xf>
    <xf numFmtId="0" fontId="3" fillId="3" borderId="9" xfId="0" applyFont="1" applyFill="1" applyBorder="1" applyAlignment="1">
      <alignment horizontal="left"/>
    </xf>
    <xf numFmtId="2" fontId="10" fillId="3" borderId="9" xfId="0" applyNumberFormat="1" applyFont="1" applyFill="1" applyBorder="1"/>
    <xf numFmtId="170" fontId="8" fillId="3" borderId="10" xfId="0" applyNumberFormat="1" applyFont="1" applyFill="1" applyBorder="1"/>
    <xf numFmtId="2" fontId="10" fillId="3" borderId="0" xfId="0" applyNumberFormat="1" applyFont="1" applyFill="1" applyBorder="1"/>
    <xf numFmtId="39" fontId="9" fillId="3" borderId="0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44" fontId="8" fillId="3" borderId="10" xfId="2" applyFont="1" applyFill="1" applyBorder="1"/>
    <xf numFmtId="44" fontId="8" fillId="3" borderId="10" xfId="0" applyNumberFormat="1" applyFont="1" applyFill="1" applyBorder="1"/>
    <xf numFmtId="0" fontId="3" fillId="3" borderId="0" xfId="0" applyFont="1" applyFill="1" applyBorder="1" applyAlignment="1">
      <alignment horizontal="center"/>
    </xf>
    <xf numFmtId="37" fontId="12" fillId="3" borderId="0" xfId="0" applyNumberFormat="1" applyFont="1" applyFill="1" applyBorder="1" applyAlignment="1">
      <alignment horizontal="right"/>
    </xf>
    <xf numFmtId="39" fontId="10" fillId="3" borderId="7" xfId="0" applyNumberFormat="1" applyFont="1" applyFill="1" applyBorder="1" applyAlignment="1">
      <alignment horizontal="center"/>
    </xf>
    <xf numFmtId="0" fontId="0" fillId="3" borderId="7" xfId="0" applyFill="1" applyBorder="1"/>
    <xf numFmtId="0" fontId="0" fillId="3" borderId="5" xfId="0" applyFill="1" applyBorder="1" applyAlignment="1">
      <alignment horizontal="center"/>
    </xf>
    <xf numFmtId="39" fontId="10" fillId="3" borderId="5" xfId="0" applyNumberFormat="1" applyFont="1" applyFill="1" applyBorder="1" applyAlignment="1">
      <alignment horizontal="center"/>
    </xf>
    <xf numFmtId="39" fontId="10" fillId="3" borderId="5" xfId="2" applyNumberFormat="1" applyFont="1" applyFill="1" applyBorder="1" applyAlignment="1">
      <alignment horizontal="center"/>
    </xf>
    <xf numFmtId="0" fontId="3" fillId="3" borderId="5" xfId="0" applyFont="1" applyFill="1" applyBorder="1" applyAlignment="1">
      <alignment horizontal="left"/>
    </xf>
    <xf numFmtId="39" fontId="10" fillId="3" borderId="5" xfId="0" applyNumberFormat="1" applyFont="1" applyFill="1" applyBorder="1"/>
    <xf numFmtId="41" fontId="5" fillId="3" borderId="5" xfId="0" applyNumberFormat="1" applyFont="1" applyFill="1" applyBorder="1"/>
    <xf numFmtId="10" fontId="5" fillId="2" borderId="0" xfId="3" applyNumberFormat="1" applyFont="1" applyFill="1" applyBorder="1"/>
    <xf numFmtId="10" fontId="5" fillId="2" borderId="5" xfId="3" applyNumberFormat="1" applyFont="1" applyFill="1" applyBorder="1"/>
    <xf numFmtId="0" fontId="0" fillId="2" borderId="6" xfId="0" applyFill="1" applyBorder="1"/>
    <xf numFmtId="39" fontId="10" fillId="3" borderId="0" xfId="0" applyNumberFormat="1" applyFont="1" applyFill="1" applyBorder="1" applyAlignment="1">
      <alignment horizontal="left"/>
    </xf>
    <xf numFmtId="39" fontId="10" fillId="3" borderId="9" xfId="0" applyNumberFormat="1" applyFont="1" applyFill="1" applyBorder="1" applyAlignment="1">
      <alignment horizontal="left"/>
    </xf>
    <xf numFmtId="39" fontId="9" fillId="3" borderId="0" xfId="3" applyNumberFormat="1" applyFont="1" applyFill="1" applyBorder="1"/>
    <xf numFmtId="39" fontId="8" fillId="3" borderId="0" xfId="0" applyNumberFormat="1" applyFont="1" applyFill="1" applyBorder="1" applyAlignment="1">
      <alignment horizontal="right"/>
    </xf>
    <xf numFmtId="39" fontId="8" fillId="3" borderId="10" xfId="0" applyNumberFormat="1" applyFont="1" applyFill="1" applyBorder="1" applyAlignment="1">
      <alignment horizontal="right"/>
    </xf>
    <xf numFmtId="0" fontId="10" fillId="2" borderId="7" xfId="0" applyFont="1" applyFill="1" applyBorder="1"/>
    <xf numFmtId="0" fontId="10" fillId="2" borderId="2" xfId="0" applyFont="1" applyFill="1" applyBorder="1"/>
    <xf numFmtId="0" fontId="11" fillId="2" borderId="8" xfId="0" applyFont="1" applyFill="1" applyBorder="1"/>
    <xf numFmtId="0" fontId="0" fillId="2" borderId="5" xfId="0" applyFill="1" applyBorder="1"/>
    <xf numFmtId="0" fontId="10" fillId="2" borderId="5" xfId="0" applyFont="1" applyFill="1" applyBorder="1"/>
    <xf numFmtId="0" fontId="11" fillId="2" borderId="6" xfId="0" applyFont="1" applyFill="1" applyBorder="1"/>
    <xf numFmtId="164" fontId="12" fillId="3" borderId="0" xfId="0" applyNumberFormat="1" applyFont="1" applyFill="1" applyBorder="1" applyAlignment="1">
      <alignment horizontal="center"/>
    </xf>
    <xf numFmtId="164" fontId="8" fillId="3" borderId="0" xfId="2" applyNumberFormat="1" applyFont="1" applyFill="1" applyBorder="1" applyAlignment="1">
      <alignment horizontal="right"/>
    </xf>
    <xf numFmtId="172" fontId="3" fillId="3" borderId="0" xfId="2" applyNumberFormat="1" applyFont="1" applyFill="1" applyBorder="1" applyAlignment="1">
      <alignment horizontal="left"/>
    </xf>
    <xf numFmtId="0" fontId="0" fillId="3" borderId="7" xfId="0" applyFill="1" applyBorder="1" applyAlignment="1">
      <alignment horizontal="center"/>
    </xf>
    <xf numFmtId="39" fontId="5" fillId="2" borderId="0" xfId="0" applyNumberFormat="1" applyFont="1" applyFill="1" applyBorder="1" applyAlignment="1">
      <alignment horizontal="right"/>
    </xf>
    <xf numFmtId="167" fontId="5" fillId="2" borderId="0" xfId="3" applyNumberFormat="1" applyFont="1" applyFill="1" applyBorder="1" applyAlignment="1">
      <alignment horizontal="right"/>
    </xf>
    <xf numFmtId="164" fontId="5" fillId="2" borderId="0" xfId="2" applyNumberFormat="1" applyFont="1" applyFill="1" applyBorder="1" applyAlignment="1">
      <alignment horizontal="right"/>
    </xf>
    <xf numFmtId="39" fontId="8" fillId="3" borderId="10" xfId="0" applyNumberFormat="1" applyFont="1" applyFill="1" applyBorder="1"/>
    <xf numFmtId="164" fontId="8" fillId="3" borderId="10" xfId="2" applyNumberFormat="1" applyFont="1" applyFill="1" applyBorder="1"/>
    <xf numFmtId="164" fontId="8" fillId="3" borderId="0" xfId="2" applyNumberFormat="1" applyFont="1" applyFill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39" fontId="3" fillId="3" borderId="7" xfId="0" applyNumberFormat="1" applyFont="1" applyFill="1" applyBorder="1" applyAlignment="1">
      <alignment horizontal="left"/>
    </xf>
    <xf numFmtId="39" fontId="10" fillId="3" borderId="5" xfId="0" applyNumberFormat="1" applyFont="1" applyFill="1" applyBorder="1" applyAlignment="1">
      <alignment horizontal="left"/>
    </xf>
    <xf numFmtId="39" fontId="10" fillId="3" borderId="0" xfId="2" applyNumberFormat="1" applyFont="1" applyFill="1" applyBorder="1" applyAlignment="1">
      <alignment horizontal="left"/>
    </xf>
    <xf numFmtId="39" fontId="10" fillId="3" borderId="5" xfId="2" applyNumberFormat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3" borderId="9" xfId="0" applyFont="1" applyFill="1" applyBorder="1" applyAlignment="1"/>
    <xf numFmtId="39" fontId="10" fillId="3" borderId="9" xfId="2" applyNumberFormat="1" applyFont="1" applyFill="1" applyBorder="1" applyAlignment="1">
      <alignment horizontal="left"/>
    </xf>
    <xf numFmtId="39" fontId="8" fillId="3" borderId="9" xfId="0" applyNumberFormat="1" applyFont="1" applyFill="1" applyBorder="1"/>
    <xf numFmtId="1" fontId="10" fillId="3" borderId="9" xfId="0" applyNumberFormat="1" applyFont="1" applyFill="1" applyBorder="1" applyAlignment="1">
      <alignment horizontal="center"/>
    </xf>
    <xf numFmtId="2" fontId="10" fillId="3" borderId="9" xfId="0" applyNumberFormat="1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164" fontId="8" fillId="3" borderId="11" xfId="2" applyNumberFormat="1" applyFont="1" applyFill="1" applyBorder="1"/>
    <xf numFmtId="164" fontId="8" fillId="3" borderId="9" xfId="2" applyNumberFormat="1" applyFont="1" applyFill="1" applyBorder="1"/>
    <xf numFmtId="164" fontId="8" fillId="3" borderId="12" xfId="2" applyNumberFormat="1" applyFont="1" applyFill="1" applyBorder="1"/>
    <xf numFmtId="2" fontId="10" fillId="3" borderId="12" xfId="0" applyNumberFormat="1" applyFont="1" applyFill="1" applyBorder="1"/>
    <xf numFmtId="10" fontId="9" fillId="3" borderId="0" xfId="3" applyNumberFormat="1" applyFont="1" applyFill="1" applyBorder="1"/>
    <xf numFmtId="10" fontId="9" fillId="3" borderId="9" xfId="3" applyNumberFormat="1" applyFont="1" applyFill="1" applyBorder="1"/>
    <xf numFmtId="9" fontId="9" fillId="3" borderId="12" xfId="3" applyNumberFormat="1" applyFont="1" applyFill="1" applyBorder="1"/>
    <xf numFmtId="10" fontId="9" fillId="3" borderId="11" xfId="3" applyNumberFormat="1" applyFont="1" applyFill="1" applyBorder="1"/>
    <xf numFmtId="164" fontId="9" fillId="3" borderId="11" xfId="2" applyNumberFormat="1" applyFont="1" applyFill="1" applyBorder="1"/>
    <xf numFmtId="164" fontId="9" fillId="3" borderId="12" xfId="2" applyNumberFormat="1" applyFont="1" applyFill="1" applyBorder="1"/>
    <xf numFmtId="0" fontId="3" fillId="2" borderId="2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left"/>
    </xf>
    <xf numFmtId="2" fontId="8" fillId="3" borderId="0" xfId="0" applyNumberFormat="1" applyFont="1" applyFill="1" applyBorder="1"/>
    <xf numFmtId="10" fontId="8" fillId="3" borderId="0" xfId="3" applyNumberFormat="1" applyFont="1" applyFill="1" applyBorder="1"/>
    <xf numFmtId="0" fontId="3" fillId="3" borderId="6" xfId="0" applyFont="1" applyFill="1" applyBorder="1"/>
    <xf numFmtId="0" fontId="0" fillId="0" borderId="0" xfId="0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4" xfId="0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right"/>
    </xf>
    <xf numFmtId="44" fontId="8" fillId="3" borderId="10" xfId="2" applyFont="1" applyFill="1" applyBorder="1" applyAlignment="1">
      <alignment horizontal="right"/>
    </xf>
    <xf numFmtId="37" fontId="3" fillId="3" borderId="0" xfId="0" applyNumberFormat="1" applyFont="1" applyFill="1" applyBorder="1" applyAlignment="1">
      <alignment horizontal="center"/>
    </xf>
    <xf numFmtId="41" fontId="3" fillId="3" borderId="5" xfId="0" applyNumberFormat="1" applyFont="1" applyFill="1" applyBorder="1" applyAlignment="1">
      <alignment horizontal="center"/>
    </xf>
    <xf numFmtId="44" fontId="3" fillId="0" borderId="0" xfId="2" applyNumberFormat="1" applyFont="1"/>
    <xf numFmtId="44" fontId="3" fillId="3" borderId="7" xfId="2" applyNumberFormat="1" applyFont="1" applyFill="1" applyBorder="1"/>
    <xf numFmtId="44" fontId="3" fillId="3" borderId="0" xfId="2" applyNumberFormat="1" applyFont="1" applyFill="1" applyBorder="1"/>
    <xf numFmtId="44" fontId="3" fillId="3" borderId="5" xfId="2" applyNumberFormat="1" applyFont="1" applyFill="1" applyBorder="1"/>
    <xf numFmtId="44" fontId="9" fillId="3" borderId="0" xfId="2" applyNumberFormat="1" applyFont="1" applyFill="1" applyBorder="1"/>
    <xf numFmtId="44" fontId="8" fillId="3" borderId="10" xfId="2" applyNumberFormat="1" applyFont="1" applyFill="1" applyBorder="1"/>
    <xf numFmtId="43" fontId="9" fillId="3" borderId="0" xfId="1" applyFont="1" applyFill="1" applyBorder="1"/>
    <xf numFmtId="44" fontId="8" fillId="3" borderId="0" xfId="2" applyNumberFormat="1" applyFont="1" applyFill="1" applyBorder="1"/>
    <xf numFmtId="164" fontId="9" fillId="3" borderId="0" xfId="2" applyNumberFormat="1" applyFont="1" applyFill="1" applyBorder="1" applyAlignment="1">
      <alignment horizontal="right"/>
    </xf>
    <xf numFmtId="10" fontId="8" fillId="3" borderId="0" xfId="3" applyNumberFormat="1" applyFont="1" applyFill="1" applyBorder="1" applyAlignment="1">
      <alignment horizontal="right"/>
    </xf>
    <xf numFmtId="0" fontId="10" fillId="2" borderId="2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44" fontId="9" fillId="3" borderId="0" xfId="2" applyFont="1" applyFill="1" applyBorder="1"/>
    <xf numFmtId="43" fontId="8" fillId="3" borderId="0" xfId="1" applyFont="1" applyFill="1" applyBorder="1"/>
    <xf numFmtId="43" fontId="8" fillId="3" borderId="10" xfId="1" applyFont="1" applyFill="1" applyBorder="1"/>
    <xf numFmtId="166" fontId="9" fillId="3" borderId="0" xfId="1" applyNumberFormat="1" applyFont="1" applyFill="1" applyBorder="1" applyAlignment="1">
      <alignment horizontal="center"/>
    </xf>
    <xf numFmtId="43" fontId="8" fillId="3" borderId="10" xfId="1" applyFont="1" applyFill="1" applyBorder="1" applyAlignment="1">
      <alignment horizontal="center"/>
    </xf>
    <xf numFmtId="171" fontId="8" fillId="3" borderId="10" xfId="2" applyNumberFormat="1" applyFont="1" applyFill="1" applyBorder="1" applyAlignment="1">
      <alignment horizontal="right"/>
    </xf>
    <xf numFmtId="39" fontId="10" fillId="2" borderId="7" xfId="0" applyNumberFormat="1" applyFont="1" applyFill="1" applyBorder="1"/>
    <xf numFmtId="0" fontId="3" fillId="2" borderId="0" xfId="0" applyFont="1" applyFill="1" applyBorder="1" applyAlignment="1"/>
    <xf numFmtId="39" fontId="10" fillId="2" borderId="0" xfId="0" applyNumberFormat="1" applyFont="1" applyFill="1" applyBorder="1" applyAlignment="1">
      <alignment horizontal="left"/>
    </xf>
    <xf numFmtId="39" fontId="10" fillId="2" borderId="0" xfId="2" applyNumberFormat="1" applyFont="1" applyFill="1" applyBorder="1" applyAlignment="1">
      <alignment horizontal="left"/>
    </xf>
    <xf numFmtId="2" fontId="10" fillId="2" borderId="0" xfId="0" applyNumberFormat="1" applyFont="1" applyFill="1" applyBorder="1"/>
    <xf numFmtId="2" fontId="10" fillId="2" borderId="8" xfId="0" applyNumberFormat="1" applyFont="1" applyFill="1" applyBorder="1" applyAlignment="1">
      <alignment horizontal="center"/>
    </xf>
    <xf numFmtId="39" fontId="10" fillId="2" borderId="0" xfId="0" applyNumberFormat="1" applyFont="1" applyFill="1" applyBorder="1"/>
    <xf numFmtId="2" fontId="9" fillId="2" borderId="8" xfId="0" applyNumberFormat="1" applyFont="1" applyFill="1" applyBorder="1" applyAlignment="1">
      <alignment horizontal="center"/>
    </xf>
    <xf numFmtId="164" fontId="8" fillId="2" borderId="0" xfId="2" applyNumberFormat="1" applyFont="1" applyFill="1" applyBorder="1"/>
    <xf numFmtId="164" fontId="13" fillId="2" borderId="8" xfId="2" applyNumberFormat="1" applyFont="1" applyFill="1" applyBorder="1" applyAlignment="1">
      <alignment horizontal="center"/>
    </xf>
    <xf numFmtId="164" fontId="9" fillId="2" borderId="8" xfId="2" applyNumberFormat="1" applyFont="1" applyFill="1" applyBorder="1" applyAlignment="1">
      <alignment horizontal="center"/>
    </xf>
    <xf numFmtId="39" fontId="10" fillId="2" borderId="5" xfId="0" applyNumberFormat="1" applyFont="1" applyFill="1" applyBorder="1"/>
    <xf numFmtId="41" fontId="5" fillId="2" borderId="5" xfId="0" applyNumberFormat="1" applyFont="1" applyFill="1" applyBorder="1"/>
    <xf numFmtId="41" fontId="5" fillId="2" borderId="6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0" fontId="4" fillId="3" borderId="0" xfId="0" applyFont="1" applyFill="1" applyBorder="1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8" fillId="3" borderId="0" xfId="0" applyFont="1" applyFill="1" applyBorder="1"/>
    <xf numFmtId="0" fontId="3" fillId="3" borderId="5" xfId="0" applyFont="1" applyFill="1" applyBorder="1" applyAlignment="1">
      <alignment horizontal="center"/>
    </xf>
    <xf numFmtId="43" fontId="9" fillId="3" borderId="0" xfId="0" applyNumberFormat="1" applyFont="1" applyFill="1" applyBorder="1"/>
    <xf numFmtId="0" fontId="11" fillId="4" borderId="0" xfId="0" applyFont="1" applyFill="1" applyBorder="1"/>
    <xf numFmtId="0" fontId="11" fillId="4" borderId="0" xfId="0" applyFont="1" applyFill="1"/>
    <xf numFmtId="0" fontId="0" fillId="4" borderId="0" xfId="0" applyFill="1"/>
    <xf numFmtId="2" fontId="15" fillId="4" borderId="0" xfId="0" applyNumberFormat="1" applyFont="1" applyFill="1" applyBorder="1" applyAlignment="1"/>
    <xf numFmtId="0" fontId="16" fillId="4" borderId="0" xfId="0" applyFont="1" applyFill="1" applyBorder="1"/>
    <xf numFmtId="0" fontId="17" fillId="4" borderId="0" xfId="0" applyFont="1" applyFill="1" applyBorder="1" applyAlignment="1">
      <alignment horizontal="center"/>
    </xf>
    <xf numFmtId="0" fontId="10" fillId="4" borderId="0" xfId="0" applyFont="1" applyFill="1" applyBorder="1"/>
    <xf numFmtId="0" fontId="18" fillId="4" borderId="0" xfId="0" applyFont="1" applyFill="1" applyBorder="1"/>
    <xf numFmtId="0" fontId="19" fillId="4" borderId="0" xfId="0" applyFont="1" applyFill="1" applyBorder="1"/>
    <xf numFmtId="0" fontId="14" fillId="4" borderId="0" xfId="0" applyFont="1" applyFill="1" applyBorder="1"/>
    <xf numFmtId="0" fontId="13" fillId="4" borderId="0" xfId="0" applyFont="1" applyFill="1" applyBorder="1"/>
    <xf numFmtId="0" fontId="8" fillId="4" borderId="0" xfId="0" applyFont="1" applyFill="1" applyBorder="1"/>
    <xf numFmtId="0" fontId="0" fillId="4" borderId="0" xfId="0" applyFill="1" applyBorder="1"/>
    <xf numFmtId="0" fontId="10" fillId="0" borderId="0" xfId="0" applyNumberFormat="1" applyFont="1"/>
    <xf numFmtId="0" fontId="10" fillId="2" borderId="2" xfId="0" applyNumberFormat="1" applyFont="1" applyFill="1" applyBorder="1"/>
    <xf numFmtId="0" fontId="10" fillId="2" borderId="8" xfId="0" applyNumberFormat="1" applyFont="1" applyFill="1" applyBorder="1"/>
    <xf numFmtId="9" fontId="12" fillId="2" borderId="5" xfId="3" applyFont="1" applyFill="1" applyBorder="1"/>
    <xf numFmtId="0" fontId="10" fillId="2" borderId="6" xfId="0" applyNumberFormat="1" applyFont="1" applyFill="1" applyBorder="1"/>
    <xf numFmtId="9" fontId="9" fillId="3" borderId="0" xfId="1" applyNumberFormat="1" applyFont="1" applyFill="1" applyBorder="1"/>
    <xf numFmtId="10" fontId="8" fillId="3" borderId="10" xfId="0" applyNumberFormat="1" applyFont="1" applyFill="1" applyBorder="1"/>
    <xf numFmtId="175" fontId="8" fillId="3" borderId="10" xfId="0" applyNumberFormat="1" applyFont="1" applyFill="1" applyBorder="1"/>
    <xf numFmtId="174" fontId="9" fillId="3" borderId="8" xfId="3" applyNumberFormat="1" applyFont="1" applyFill="1" applyBorder="1"/>
    <xf numFmtId="166" fontId="9" fillId="3" borderId="0" xfId="1" applyNumberFormat="1" applyFont="1" applyFill="1" applyBorder="1"/>
    <xf numFmtId="0" fontId="0" fillId="3" borderId="0" xfId="0" applyFill="1"/>
    <xf numFmtId="165" fontId="9" fillId="3" borderId="0" xfId="1" applyNumberFormat="1" applyFont="1" applyFill="1" applyBorder="1"/>
    <xf numFmtId="171" fontId="8" fillId="3" borderId="0" xfId="0" applyNumberFormat="1" applyFont="1" applyFill="1" applyBorder="1"/>
    <xf numFmtId="10" fontId="8" fillId="3" borderId="0" xfId="0" applyNumberFormat="1" applyFont="1" applyFill="1" applyBorder="1"/>
    <xf numFmtId="42" fontId="9" fillId="3" borderId="0" xfId="0" applyNumberFormat="1" applyFont="1" applyFill="1" applyBorder="1"/>
    <xf numFmtId="42" fontId="9" fillId="3" borderId="0" xfId="0" applyNumberFormat="1" applyFont="1" applyFill="1" applyBorder="1" applyAlignment="1">
      <alignment horizontal="right"/>
    </xf>
    <xf numFmtId="42" fontId="9" fillId="3" borderId="0" xfId="1" applyNumberFormat="1" applyFont="1" applyFill="1" applyBorder="1" applyAlignment="1">
      <alignment horizontal="center"/>
    </xf>
    <xf numFmtId="10" fontId="8" fillId="3" borderId="10" xfId="1" applyNumberFormat="1" applyFont="1" applyFill="1" applyBorder="1" applyAlignment="1">
      <alignment horizontal="right"/>
    </xf>
    <xf numFmtId="0" fontId="0" fillId="2" borderId="7" xfId="0" applyFill="1" applyBorder="1"/>
    <xf numFmtId="0" fontId="0" fillId="2" borderId="7" xfId="0" applyFill="1" applyBorder="1" applyAlignment="1">
      <alignment horizontal="left"/>
    </xf>
    <xf numFmtId="2" fontId="9" fillId="3" borderId="0" xfId="2" applyNumberFormat="1" applyFont="1" applyFill="1" applyBorder="1" applyAlignment="1">
      <alignment horizontal="right"/>
    </xf>
    <xf numFmtId="10" fontId="9" fillId="3" borderId="0" xfId="0" applyNumberFormat="1" applyFont="1" applyFill="1" applyBorder="1" applyAlignment="1">
      <alignment horizontal="right"/>
    </xf>
    <xf numFmtId="2" fontId="9" fillId="3" borderId="0" xfId="1" applyNumberFormat="1" applyFont="1" applyFill="1" applyBorder="1" applyAlignment="1">
      <alignment horizontal="right"/>
    </xf>
    <xf numFmtId="0" fontId="3" fillId="3" borderId="4" xfId="0" applyFont="1" applyFill="1" applyBorder="1"/>
    <xf numFmtId="166" fontId="9" fillId="3" borderId="5" xfId="1" applyNumberFormat="1" applyFont="1" applyFill="1" applyBorder="1"/>
    <xf numFmtId="41" fontId="6" fillId="3" borderId="5" xfId="0" applyNumberFormat="1" applyFont="1" applyFill="1" applyBorder="1"/>
    <xf numFmtId="173" fontId="9" fillId="3" borderId="0" xfId="0" applyNumberFormat="1" applyFont="1" applyFill="1" applyBorder="1"/>
    <xf numFmtId="10" fontId="8" fillId="0" borderId="0" xfId="3" applyNumberFormat="1" applyFont="1" applyFill="1" applyBorder="1"/>
    <xf numFmtId="10" fontId="8" fillId="3" borderId="8" xfId="3" applyNumberFormat="1" applyFont="1" applyFill="1" applyBorder="1"/>
    <xf numFmtId="2" fontId="9" fillId="3" borderId="0" xfId="0" applyNumberFormat="1" applyFont="1" applyFill="1" applyBorder="1"/>
    <xf numFmtId="10" fontId="9" fillId="3" borderId="0" xfId="0" applyNumberFormat="1" applyFont="1" applyFill="1" applyBorder="1"/>
    <xf numFmtId="10" fontId="9" fillId="3" borderId="0" xfId="2" applyNumberFormat="1" applyFont="1" applyFill="1" applyBorder="1" applyAlignment="1">
      <alignment horizontal="right"/>
    </xf>
    <xf numFmtId="39" fontId="9" fillId="3" borderId="0" xfId="0" applyNumberFormat="1" applyFont="1" applyFill="1" applyBorder="1" applyAlignment="1">
      <alignment horizontal="center"/>
    </xf>
    <xf numFmtId="164" fontId="5" fillId="2" borderId="0" xfId="2" applyNumberFormat="1" applyFont="1" applyFill="1" applyBorder="1"/>
    <xf numFmtId="37" fontId="5" fillId="2" borderId="0" xfId="0" applyNumberFormat="1" applyFont="1" applyFill="1" applyBorder="1"/>
    <xf numFmtId="167" fontId="5" fillId="2" borderId="0" xfId="3" applyNumberFormat="1" applyFont="1" applyFill="1" applyBorder="1"/>
    <xf numFmtId="43" fontId="5" fillId="2" borderId="0" xfId="1" applyFont="1" applyFill="1" applyBorder="1"/>
    <xf numFmtId="166" fontId="5" fillId="2" borderId="0" xfId="1" applyNumberFormat="1" applyFont="1" applyFill="1" applyBorder="1"/>
    <xf numFmtId="9" fontId="5" fillId="2" borderId="0" xfId="3" applyNumberFormat="1" applyFont="1" applyFill="1" applyBorder="1"/>
    <xf numFmtId="10" fontId="5" fillId="2" borderId="0" xfId="2" applyNumberFormat="1" applyFont="1" applyFill="1" applyBorder="1" applyAlignment="1">
      <alignment horizontal="right"/>
    </xf>
    <xf numFmtId="164" fontId="5" fillId="2" borderId="0" xfId="0" applyNumberFormat="1" applyFont="1" applyFill="1" applyBorder="1"/>
    <xf numFmtId="3" fontId="5" fillId="2" borderId="0" xfId="3" applyNumberFormat="1" applyFont="1" applyFill="1" applyBorder="1"/>
    <xf numFmtId="164" fontId="5" fillId="2" borderId="0" xfId="0" applyNumberFormat="1" applyFont="1" applyFill="1" applyBorder="1" applyAlignment="1"/>
    <xf numFmtId="42" fontId="5" fillId="2" borderId="0" xfId="2" applyNumberFormat="1" applyFont="1" applyFill="1" applyBorder="1" applyAlignment="1">
      <alignment horizontal="right"/>
    </xf>
    <xf numFmtId="43" fontId="5" fillId="2" borderId="0" xfId="0" applyNumberFormat="1" applyFont="1" applyFill="1" applyBorder="1" applyAlignment="1"/>
    <xf numFmtId="44" fontId="5" fillId="2" borderId="0" xfId="0" applyNumberFormat="1" applyFont="1" applyFill="1" applyBorder="1"/>
    <xf numFmtId="44" fontId="5" fillId="2" borderId="0" xfId="2" applyFont="1" applyFill="1" applyBorder="1"/>
    <xf numFmtId="44" fontId="5" fillId="2" borderId="0" xfId="2" applyNumberFormat="1" applyFont="1" applyFill="1" applyBorder="1"/>
    <xf numFmtId="43" fontId="5" fillId="2" borderId="0" xfId="1" applyNumberFormat="1" applyFont="1" applyFill="1" applyBorder="1"/>
    <xf numFmtId="10" fontId="5" fillId="2" borderId="0" xfId="2" applyNumberFormat="1" applyFont="1" applyFill="1" applyBorder="1"/>
    <xf numFmtId="164" fontId="5" fillId="2" borderId="0" xfId="1" applyNumberFormat="1" applyFont="1" applyFill="1" applyBorder="1"/>
    <xf numFmtId="175" fontId="5" fillId="2" borderId="0" xfId="1" applyNumberFormat="1" applyFont="1" applyFill="1" applyBorder="1"/>
    <xf numFmtId="37" fontId="5" fillId="2" borderId="9" xfId="0" applyNumberFormat="1" applyFont="1" applyFill="1" applyBorder="1"/>
    <xf numFmtId="0" fontId="5" fillId="2" borderId="0" xfId="0" applyFont="1" applyFill="1"/>
    <xf numFmtId="42" fontId="5" fillId="2" borderId="0" xfId="2" applyNumberFormat="1" applyFont="1" applyFill="1" applyBorder="1"/>
    <xf numFmtId="41" fontId="5" fillId="2" borderId="0" xfId="1" applyNumberFormat="1" applyFont="1" applyFill="1" applyBorder="1"/>
    <xf numFmtId="41" fontId="5" fillId="2" borderId="9" xfId="1" applyNumberFormat="1" applyFont="1" applyFill="1" applyBorder="1"/>
    <xf numFmtId="43" fontId="5" fillId="2" borderId="0" xfId="1" applyNumberFormat="1" applyFont="1" applyFill="1" applyBorder="1" applyAlignment="1">
      <alignment horizontal="right"/>
    </xf>
    <xf numFmtId="10" fontId="5" fillId="2" borderId="0" xfId="1" applyNumberFormat="1" applyFont="1" applyFill="1" applyBorder="1"/>
    <xf numFmtId="42" fontId="5" fillId="2" borderId="0" xfId="1" applyNumberFormat="1" applyFont="1" applyFill="1" applyBorder="1"/>
    <xf numFmtId="2" fontId="9" fillId="3" borderId="0" xfId="0" applyNumberFormat="1" applyFont="1" applyFill="1" applyBorder="1" applyAlignment="1">
      <alignment horizontal="center"/>
    </xf>
    <xf numFmtId="37" fontId="5" fillId="3" borderId="0" xfId="0" applyNumberFormat="1" applyFont="1" applyFill="1" applyBorder="1"/>
    <xf numFmtId="0" fontId="5" fillId="3" borderId="0" xfId="0" applyFont="1" applyFill="1" applyBorder="1"/>
    <xf numFmtId="41" fontId="5" fillId="2" borderId="0" xfId="3" applyNumberFormat="1" applyFont="1" applyFill="1" applyBorder="1"/>
    <xf numFmtId="169" fontId="9" fillId="3" borderId="0" xfId="0" applyNumberFormat="1" applyFont="1" applyFill="1" applyBorder="1"/>
    <xf numFmtId="43" fontId="5" fillId="2" borderId="0" xfId="3" applyNumberFormat="1" applyFont="1" applyFill="1" applyBorder="1"/>
    <xf numFmtId="43" fontId="5" fillId="2" borderId="0" xfId="2" applyNumberFormat="1" applyFont="1" applyFill="1" applyBorder="1" applyAlignment="1">
      <alignment horizontal="right"/>
    </xf>
    <xf numFmtId="42" fontId="5" fillId="2" borderId="0" xfId="3" applyNumberFormat="1" applyFont="1" applyFill="1" applyBorder="1"/>
    <xf numFmtId="164" fontId="9" fillId="3" borderId="0" xfId="0" applyNumberFormat="1" applyFont="1" applyFill="1" applyBorder="1"/>
    <xf numFmtId="164" fontId="3" fillId="3" borderId="0" xfId="0" applyNumberFormat="1" applyFont="1" applyFill="1" applyBorder="1" applyAlignment="1">
      <alignment horizontal="left"/>
    </xf>
    <xf numFmtId="176" fontId="5" fillId="2" borderId="0" xfId="2" applyNumberFormat="1" applyFont="1" applyFill="1" applyBorder="1"/>
    <xf numFmtId="42" fontId="9" fillId="2" borderId="12" xfId="2" applyNumberFormat="1" applyFont="1" applyFill="1" applyBorder="1"/>
    <xf numFmtId="42" fontId="9" fillId="2" borderId="0" xfId="2" applyNumberFormat="1" applyFont="1" applyFill="1" applyBorder="1"/>
    <xf numFmtId="41" fontId="9" fillId="2" borderId="0" xfId="1" applyNumberFormat="1" applyFont="1" applyFill="1" applyBorder="1"/>
    <xf numFmtId="41" fontId="5" fillId="2" borderId="0" xfId="0" applyNumberFormat="1" applyFont="1" applyFill="1" applyBorder="1"/>
    <xf numFmtId="0" fontId="4" fillId="3" borderId="0" xfId="0" applyFont="1" applyFill="1" applyBorder="1" applyAlignment="1"/>
    <xf numFmtId="43" fontId="8" fillId="3" borderId="10" xfId="0" applyNumberFormat="1" applyFont="1" applyFill="1" applyBorder="1" applyAlignment="1"/>
    <xf numFmtId="8" fontId="8" fillId="3" borderId="0" xfId="0" applyNumberFormat="1" applyFont="1" applyFill="1" applyBorder="1" applyAlignment="1"/>
    <xf numFmtId="44" fontId="8" fillId="3" borderId="10" xfId="0" applyNumberFormat="1" applyFont="1" applyFill="1" applyBorder="1" applyAlignment="1"/>
    <xf numFmtId="44" fontId="8" fillId="3" borderId="0" xfId="0" applyNumberFormat="1" applyFont="1" applyFill="1" applyBorder="1" applyAlignment="1"/>
    <xf numFmtId="44" fontId="9" fillId="3" borderId="0" xfId="0" applyNumberFormat="1" applyFont="1" applyFill="1" applyBorder="1" applyAlignment="1"/>
    <xf numFmtId="8" fontId="8" fillId="3" borderId="9" xfId="0" applyNumberFormat="1" applyFont="1" applyFill="1" applyBorder="1" applyAlignment="1"/>
    <xf numFmtId="44" fontId="8" fillId="3" borderId="13" xfId="0" applyNumberFormat="1" applyFont="1" applyFill="1" applyBorder="1" applyAlignment="1"/>
    <xf numFmtId="0" fontId="0" fillId="2" borderId="2" xfId="0" applyFill="1" applyBorder="1"/>
    <xf numFmtId="0" fontId="22" fillId="2" borderId="0" xfId="0" applyFont="1" applyFill="1" applyBorder="1" applyAlignment="1">
      <alignment horizontal="right" wrapText="1"/>
    </xf>
    <xf numFmtId="0" fontId="3" fillId="2" borderId="0" xfId="0" applyFont="1" applyFill="1" applyBorder="1" applyAlignment="1">
      <alignment horizontal="right" wrapText="1"/>
    </xf>
    <xf numFmtId="0" fontId="3" fillId="2" borderId="0" xfId="0" applyFont="1" applyFill="1" applyBorder="1" applyAlignment="1">
      <alignment vertical="top" wrapText="1"/>
    </xf>
    <xf numFmtId="0" fontId="23" fillId="2" borderId="0" xfId="0" applyFont="1" applyFill="1" applyBorder="1" applyAlignment="1">
      <alignment horizontal="right" wrapText="1"/>
    </xf>
    <xf numFmtId="0" fontId="9" fillId="3" borderId="0" xfId="0" applyFont="1" applyFill="1" applyBorder="1" applyAlignment="1"/>
    <xf numFmtId="10" fontId="9" fillId="3" borderId="0" xfId="3" applyNumberFormat="1" applyFont="1" applyFill="1" applyBorder="1" applyAlignment="1"/>
    <xf numFmtId="10" fontId="8" fillId="3" borderId="10" xfId="3" applyNumberFormat="1" applyFont="1" applyFill="1" applyBorder="1" applyAlignment="1"/>
    <xf numFmtId="43" fontId="3" fillId="3" borderId="0" xfId="1" applyFont="1" applyFill="1" applyBorder="1"/>
    <xf numFmtId="43" fontId="3" fillId="3" borderId="0" xfId="0" applyNumberFormat="1" applyFont="1" applyFill="1" applyBorder="1"/>
    <xf numFmtId="177" fontId="5" fillId="2" borderId="0" xfId="2" applyNumberFormat="1" applyFont="1" applyFill="1" applyBorder="1"/>
    <xf numFmtId="177" fontId="5" fillId="2" borderId="0" xfId="1" applyNumberFormat="1" applyFont="1" applyFill="1" applyBorder="1"/>
    <xf numFmtId="177" fontId="20" fillId="2" borderId="0" xfId="2" applyNumberFormat="1" applyFont="1" applyFill="1" applyBorder="1"/>
    <xf numFmtId="177" fontId="5" fillId="2" borderId="9" xfId="2" applyNumberFormat="1" applyFont="1" applyFill="1" applyBorder="1"/>
    <xf numFmtId="178" fontId="5" fillId="2" borderId="0" xfId="1" applyNumberFormat="1" applyFont="1" applyFill="1" applyBorder="1"/>
    <xf numFmtId="178" fontId="5" fillId="2" borderId="9" xfId="1" applyNumberFormat="1" applyFont="1" applyFill="1" applyBorder="1"/>
    <xf numFmtId="179" fontId="5" fillId="2" borderId="0" xfId="1" applyNumberFormat="1" applyFont="1" applyFill="1" applyBorder="1"/>
    <xf numFmtId="181" fontId="5" fillId="2" borderId="0" xfId="2" applyNumberFormat="1" applyFont="1" applyFill="1" applyBorder="1"/>
    <xf numFmtId="179" fontId="5" fillId="2" borderId="9" xfId="2" applyNumberFormat="1" applyFont="1" applyFill="1" applyBorder="1"/>
    <xf numFmtId="179" fontId="5" fillId="2" borderId="0" xfId="2" applyNumberFormat="1" applyFont="1" applyFill="1" applyBorder="1"/>
    <xf numFmtId="0" fontId="3" fillId="3" borderId="14" xfId="0" applyFont="1" applyFill="1" applyBorder="1" applyAlignment="1"/>
    <xf numFmtId="0" fontId="3" fillId="3" borderId="13" xfId="0" applyFont="1" applyFill="1" applyBorder="1" applyAlignment="1"/>
    <xf numFmtId="0" fontId="3" fillId="3" borderId="15" xfId="0" applyFont="1" applyFill="1" applyBorder="1"/>
    <xf numFmtId="183" fontId="9" fillId="3" borderId="16" xfId="1" applyNumberFormat="1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183" fontId="9" fillId="3" borderId="16" xfId="0" applyNumberFormat="1" applyFont="1" applyFill="1" applyBorder="1" applyAlignment="1">
      <alignment horizontal="center"/>
    </xf>
    <xf numFmtId="10" fontId="3" fillId="3" borderId="17" xfId="3" applyNumberFormat="1" applyFont="1" applyFill="1" applyBorder="1" applyAlignment="1">
      <alignment horizontal="center"/>
    </xf>
    <xf numFmtId="183" fontId="9" fillId="3" borderId="16" xfId="3" applyNumberFormat="1" applyFont="1" applyFill="1" applyBorder="1" applyAlignment="1">
      <alignment horizontal="center"/>
    </xf>
    <xf numFmtId="182" fontId="9" fillId="3" borderId="16" xfId="0" applyNumberFormat="1" applyFont="1" applyFill="1" applyBorder="1" applyAlignment="1">
      <alignment horizontal="center"/>
    </xf>
    <xf numFmtId="43" fontId="24" fillId="3" borderId="0" xfId="0" applyNumberFormat="1" applyFont="1" applyFill="1" applyBorder="1" applyAlignment="1">
      <alignment horizontal="center"/>
    </xf>
    <xf numFmtId="43" fontId="24" fillId="3" borderId="0" xfId="0" applyNumberFormat="1" applyFont="1" applyFill="1" applyBorder="1"/>
    <xf numFmtId="43" fontId="3" fillId="3" borderId="17" xfId="1" applyFont="1" applyFill="1" applyBorder="1" applyAlignment="1">
      <alignment horizontal="center"/>
    </xf>
    <xf numFmtId="10" fontId="9" fillId="3" borderId="16" xfId="3" applyNumberFormat="1" applyFont="1" applyFill="1" applyBorder="1" applyAlignment="1">
      <alignment horizontal="center"/>
    </xf>
    <xf numFmtId="0" fontId="22" fillId="0" borderId="0" xfId="0" applyFont="1"/>
    <xf numFmtId="184" fontId="9" fillId="3" borderId="16" xfId="3" applyNumberFormat="1" applyFont="1" applyFill="1" applyBorder="1" applyAlignment="1">
      <alignment horizontal="center"/>
    </xf>
    <xf numFmtId="43" fontId="3" fillId="3" borderId="18" xfId="1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22" fillId="3" borderId="17" xfId="0" applyFont="1" applyFill="1" applyBorder="1" applyAlignment="1">
      <alignment horizontal="center"/>
    </xf>
    <xf numFmtId="182" fontId="25" fillId="3" borderId="16" xfId="0" applyNumberFormat="1" applyFont="1" applyFill="1" applyBorder="1" applyAlignment="1">
      <alignment horizontal="center"/>
    </xf>
    <xf numFmtId="182" fontId="3" fillId="3" borderId="17" xfId="0" applyNumberFormat="1" applyFont="1" applyFill="1" applyBorder="1" applyAlignment="1">
      <alignment horizontal="center"/>
    </xf>
    <xf numFmtId="0" fontId="24" fillId="3" borderId="0" xfId="0" applyFont="1" applyFill="1" applyBorder="1" applyAlignment="1">
      <alignment horizontal="center"/>
    </xf>
    <xf numFmtId="0" fontId="22" fillId="3" borderId="0" xfId="0" applyFont="1" applyFill="1" applyBorder="1"/>
    <xf numFmtId="0" fontId="22" fillId="3" borderId="8" xfId="0" applyFont="1" applyFill="1" applyBorder="1"/>
    <xf numFmtId="0" fontId="1" fillId="3" borderId="0" xfId="0" applyFont="1" applyFill="1" applyBorder="1"/>
    <xf numFmtId="10" fontId="3" fillId="3" borderId="5" xfId="3" applyNumberFormat="1" applyFont="1" applyFill="1" applyBorder="1"/>
    <xf numFmtId="0" fontId="22" fillId="3" borderId="5" xfId="0" applyFont="1" applyFill="1" applyBorder="1"/>
    <xf numFmtId="0" fontId="22" fillId="3" borderId="6" xfId="0" applyFont="1" applyFill="1" applyBorder="1"/>
    <xf numFmtId="0" fontId="26" fillId="4" borderId="0" xfId="0" applyFont="1" applyFill="1" applyBorder="1"/>
    <xf numFmtId="43" fontId="8" fillId="3" borderId="0" xfId="0" applyNumberFormat="1" applyFont="1" applyFill="1" applyBorder="1"/>
    <xf numFmtId="44" fontId="9" fillId="3" borderId="0" xfId="0" applyNumberFormat="1" applyFont="1" applyFill="1" applyBorder="1"/>
    <xf numFmtId="166" fontId="0" fillId="0" borderId="0" xfId="0" applyNumberFormat="1"/>
    <xf numFmtId="44" fontId="3" fillId="3" borderId="0" xfId="2" applyNumberFormat="1" applyFont="1" applyFill="1"/>
    <xf numFmtId="39" fontId="8" fillId="3" borderId="0" xfId="0" applyNumberFormat="1" applyFont="1" applyFill="1" applyBorder="1"/>
    <xf numFmtId="42" fontId="5" fillId="2" borderId="0" xfId="0" applyNumberFormat="1" applyFont="1" applyFill="1" applyBorder="1" applyAlignment="1"/>
    <xf numFmtId="10" fontId="9" fillId="3" borderId="0" xfId="3" applyNumberFormat="1" applyFont="1" applyFill="1" applyBorder="1" applyAlignment="1">
      <alignment horizontal="right"/>
    </xf>
    <xf numFmtId="44" fontId="0" fillId="0" borderId="0" xfId="0" applyNumberFormat="1"/>
    <xf numFmtId="43" fontId="5" fillId="2" borderId="0" xfId="0" applyNumberFormat="1" applyFont="1" applyFill="1" applyBorder="1"/>
    <xf numFmtId="180" fontId="5" fillId="2" borderId="0" xfId="1" applyNumberFormat="1" applyFont="1" applyFill="1" applyBorder="1"/>
    <xf numFmtId="44" fontId="5" fillId="2" borderId="0" xfId="0" applyNumberFormat="1" applyFont="1" applyFill="1" applyBorder="1" applyAlignment="1">
      <alignment horizontal="right" vertical="top" wrapText="1"/>
    </xf>
    <xf numFmtId="42" fontId="5" fillId="2" borderId="0" xfId="0" applyNumberFormat="1" applyFont="1" applyFill="1" applyBorder="1" applyAlignment="1">
      <alignment horizontal="right" vertical="top" wrapText="1"/>
    </xf>
    <xf numFmtId="178" fontId="3" fillId="0" borderId="0" xfId="0" applyNumberFormat="1" applyFont="1" applyFill="1" applyBorder="1"/>
    <xf numFmtId="177" fontId="27" fillId="2" borderId="0" xfId="2" applyNumberFormat="1" applyFont="1" applyFill="1" applyBorder="1"/>
    <xf numFmtId="177" fontId="27" fillId="2" borderId="9" xfId="1" applyNumberFormat="1" applyFont="1" applyFill="1" applyBorder="1"/>
    <xf numFmtId="177" fontId="27" fillId="2" borderId="22" xfId="2" applyNumberFormat="1" applyFont="1" applyFill="1" applyBorder="1"/>
    <xf numFmtId="164" fontId="27" fillId="3" borderId="0" xfId="2" applyNumberFormat="1" applyFont="1" applyFill="1" applyBorder="1"/>
    <xf numFmtId="37" fontId="27" fillId="3" borderId="0" xfId="0" applyNumberFormat="1" applyFont="1" applyFill="1" applyBorder="1"/>
    <xf numFmtId="37" fontId="27" fillId="3" borderId="9" xfId="0" applyNumberFormat="1" applyFont="1" applyFill="1" applyBorder="1"/>
    <xf numFmtId="167" fontId="28" fillId="3" borderId="0" xfId="3" applyNumberFormat="1" applyFont="1" applyFill="1" applyBorder="1"/>
    <xf numFmtId="166" fontId="27" fillId="3" borderId="9" xfId="1" applyNumberFormat="1" applyFont="1" applyFill="1" applyBorder="1"/>
    <xf numFmtId="164" fontId="27" fillId="3" borderId="12" xfId="2" applyNumberFormat="1" applyFont="1" applyFill="1" applyBorder="1"/>
    <xf numFmtId="0" fontId="27" fillId="3" borderId="0" xfId="0" applyFont="1" applyFill="1" applyBorder="1"/>
    <xf numFmtId="164" fontId="27" fillId="3" borderId="11" xfId="2" applyNumberFormat="1" applyFont="1" applyFill="1" applyBorder="1"/>
    <xf numFmtId="166" fontId="27" fillId="3" borderId="0" xfId="1" applyNumberFormat="1" applyFont="1" applyFill="1" applyBorder="1"/>
    <xf numFmtId="2" fontId="27" fillId="3" borderId="0" xfId="0" applyNumberFormat="1" applyFont="1" applyFill="1" applyBorder="1"/>
    <xf numFmtId="164" fontId="28" fillId="3" borderId="0" xfId="2" applyNumberFormat="1" applyFont="1" applyFill="1" applyBorder="1"/>
    <xf numFmtId="0" fontId="0" fillId="5" borderId="1" xfId="0" applyFill="1" applyBorder="1"/>
    <xf numFmtId="0" fontId="3" fillId="5" borderId="7" xfId="0" applyFont="1" applyFill="1" applyBorder="1"/>
    <xf numFmtId="39" fontId="3" fillId="5" borderId="7" xfId="0" applyNumberFormat="1" applyFont="1" applyFill="1" applyBorder="1" applyAlignment="1">
      <alignment horizontal="left"/>
    </xf>
    <xf numFmtId="39" fontId="10" fillId="5" borderId="7" xfId="0" applyNumberFormat="1" applyFont="1" applyFill="1" applyBorder="1"/>
    <xf numFmtId="0" fontId="0" fillId="5" borderId="7" xfId="0" applyFill="1" applyBorder="1"/>
    <xf numFmtId="0" fontId="0" fillId="5" borderId="2" xfId="0" applyFill="1" applyBorder="1"/>
    <xf numFmtId="0" fontId="0" fillId="5" borderId="3" xfId="0" applyFill="1" applyBorder="1"/>
    <xf numFmtId="0" fontId="3" fillId="5" borderId="9" xfId="0" applyFont="1" applyFill="1" applyBorder="1" applyAlignment="1"/>
    <xf numFmtId="39" fontId="10" fillId="5" borderId="9" xfId="0" applyNumberFormat="1" applyFont="1" applyFill="1" applyBorder="1" applyAlignment="1">
      <alignment horizontal="left"/>
    </xf>
    <xf numFmtId="39" fontId="10" fillId="5" borderId="9" xfId="2" applyNumberFormat="1" applyFont="1" applyFill="1" applyBorder="1" applyAlignment="1">
      <alignment horizontal="left"/>
    </xf>
    <xf numFmtId="0" fontId="3" fillId="5" borderId="9" xfId="0" applyFont="1" applyFill="1" applyBorder="1" applyAlignment="1">
      <alignment horizontal="left"/>
    </xf>
    <xf numFmtId="39" fontId="8" fillId="5" borderId="9" xfId="0" applyNumberFormat="1" applyFont="1" applyFill="1" applyBorder="1"/>
    <xf numFmtId="2" fontId="10" fillId="5" borderId="9" xfId="0" applyNumberFormat="1" applyFont="1" applyFill="1" applyBorder="1"/>
    <xf numFmtId="1" fontId="10" fillId="5" borderId="9" xfId="0" applyNumberFormat="1" applyFont="1" applyFill="1" applyBorder="1" applyAlignment="1">
      <alignment horizontal="center"/>
    </xf>
    <xf numFmtId="0" fontId="0" fillId="5" borderId="8" xfId="0" applyFill="1" applyBorder="1"/>
    <xf numFmtId="0" fontId="3" fillId="5" borderId="0" xfId="0" applyFont="1" applyFill="1" applyBorder="1" applyAlignment="1"/>
    <xf numFmtId="39" fontId="10" fillId="5" borderId="0" xfId="0" applyNumberFormat="1" applyFont="1" applyFill="1" applyBorder="1" applyAlignment="1">
      <alignment horizontal="left"/>
    </xf>
    <xf numFmtId="39" fontId="10" fillId="5" borderId="0" xfId="2" applyNumberFormat="1" applyFont="1" applyFill="1" applyBorder="1" applyAlignment="1">
      <alignment horizontal="left"/>
    </xf>
    <xf numFmtId="0" fontId="3" fillId="5" borderId="0" xfId="0" applyFont="1" applyFill="1" applyBorder="1" applyAlignment="1">
      <alignment horizontal="left"/>
    </xf>
    <xf numFmtId="39" fontId="10" fillId="5" borderId="0" xfId="0" applyNumberFormat="1" applyFont="1" applyFill="1" applyBorder="1"/>
    <xf numFmtId="2" fontId="10" fillId="5" borderId="0" xfId="0" applyNumberFormat="1" applyFont="1" applyFill="1" applyBorder="1"/>
    <xf numFmtId="0" fontId="0" fillId="5" borderId="0" xfId="0" applyFill="1" applyBorder="1"/>
    <xf numFmtId="164" fontId="27" fillId="5" borderId="0" xfId="2" applyNumberFormat="1" applyFont="1" applyFill="1" applyBorder="1"/>
    <xf numFmtId="10" fontId="9" fillId="5" borderId="0" xfId="3" applyNumberFormat="1" applyFont="1" applyFill="1" applyBorder="1"/>
    <xf numFmtId="2" fontId="27" fillId="5" borderId="0" xfId="0" applyNumberFormat="1" applyFont="1" applyFill="1" applyBorder="1"/>
    <xf numFmtId="164" fontId="27" fillId="5" borderId="12" xfId="2" applyNumberFormat="1" applyFont="1" applyFill="1" applyBorder="1"/>
    <xf numFmtId="164" fontId="8" fillId="5" borderId="0" xfId="2" applyNumberFormat="1" applyFont="1" applyFill="1" applyBorder="1"/>
    <xf numFmtId="164" fontId="28" fillId="5" borderId="0" xfId="2" applyNumberFormat="1" applyFont="1" applyFill="1" applyBorder="1"/>
    <xf numFmtId="164" fontId="9" fillId="5" borderId="11" xfId="2" applyNumberFormat="1" applyFont="1" applyFill="1" applyBorder="1"/>
    <xf numFmtId="164" fontId="9" fillId="5" borderId="12" xfId="2" applyNumberFormat="1" applyFont="1" applyFill="1" applyBorder="1"/>
    <xf numFmtId="0" fontId="0" fillId="5" borderId="4" xfId="0" applyFill="1" applyBorder="1"/>
    <xf numFmtId="39" fontId="10" fillId="5" borderId="5" xfId="0" applyNumberFormat="1" applyFont="1" applyFill="1" applyBorder="1" applyAlignment="1">
      <alignment horizontal="left"/>
    </xf>
    <xf numFmtId="39" fontId="10" fillId="5" borderId="5" xfId="2" applyNumberFormat="1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39" fontId="10" fillId="5" borderId="5" xfId="0" applyNumberFormat="1" applyFont="1" applyFill="1" applyBorder="1"/>
    <xf numFmtId="0" fontId="0" fillId="5" borderId="5" xfId="0" applyFill="1" applyBorder="1"/>
    <xf numFmtId="0" fontId="0" fillId="5" borderId="6" xfId="0" applyFill="1" applyBorder="1"/>
    <xf numFmtId="164" fontId="9" fillId="5" borderId="0" xfId="3" applyNumberFormat="1" applyFont="1" applyFill="1" applyBorder="1"/>
    <xf numFmtId="39" fontId="10" fillId="5" borderId="8" xfId="0" applyNumberFormat="1" applyFont="1" applyFill="1" applyBorder="1"/>
    <xf numFmtId="0" fontId="3" fillId="5" borderId="5" xfId="0" applyFont="1" applyFill="1" applyBorder="1" applyAlignment="1"/>
    <xf numFmtId="164" fontId="8" fillId="5" borderId="5" xfId="2" applyNumberFormat="1" applyFont="1" applyFill="1" applyBorder="1"/>
    <xf numFmtId="164" fontId="28" fillId="5" borderId="5" xfId="2" applyNumberFormat="1" applyFont="1" applyFill="1" applyBorder="1"/>
    <xf numFmtId="10" fontId="9" fillId="5" borderId="5" xfId="3" applyNumberFormat="1" applyFont="1" applyFill="1" applyBorder="1"/>
    <xf numFmtId="164" fontId="5" fillId="5" borderId="0" xfId="2" applyNumberFormat="1" applyFont="1" applyFill="1" applyBorder="1"/>
    <xf numFmtId="42" fontId="5" fillId="5" borderId="0" xfId="0" applyNumberFormat="1" applyFont="1" applyFill="1" applyBorder="1"/>
    <xf numFmtId="37" fontId="5" fillId="5" borderId="0" xfId="0" applyNumberFormat="1" applyFont="1" applyFill="1" applyBorder="1"/>
    <xf numFmtId="37" fontId="5" fillId="5" borderId="9" xfId="0" applyNumberFormat="1" applyFont="1" applyFill="1" applyBorder="1"/>
    <xf numFmtId="185" fontId="0" fillId="0" borderId="0" xfId="0" applyNumberFormat="1"/>
    <xf numFmtId="164" fontId="0" fillId="0" borderId="0" xfId="0" applyNumberFormat="1"/>
    <xf numFmtId="0" fontId="0" fillId="5" borderId="9" xfId="0" applyFill="1" applyBorder="1"/>
    <xf numFmtId="0" fontId="4" fillId="5" borderId="7" xfId="0" applyFont="1" applyFill="1" applyBorder="1"/>
    <xf numFmtId="0" fontId="3" fillId="5" borderId="0" xfId="0" applyFont="1" applyFill="1" applyBorder="1"/>
    <xf numFmtId="166" fontId="5" fillId="5" borderId="0" xfId="1" applyNumberFormat="1" applyFont="1" applyFill="1" applyBorder="1"/>
    <xf numFmtId="9" fontId="5" fillId="5" borderId="0" xfId="3" applyFont="1" applyFill="1" applyBorder="1"/>
    <xf numFmtId="0" fontId="3" fillId="5" borderId="5" xfId="0" applyFont="1" applyFill="1" applyBorder="1"/>
    <xf numFmtId="42" fontId="5" fillId="5" borderId="0" xfId="1" applyNumberFormat="1" applyFont="1" applyFill="1" applyBorder="1"/>
    <xf numFmtId="166" fontId="27" fillId="5" borderId="0" xfId="1" applyNumberFormat="1" applyFont="1" applyFill="1" applyBorder="1"/>
    <xf numFmtId="166" fontId="5" fillId="5" borderId="9" xfId="1" applyNumberFormat="1" applyFont="1" applyFill="1" applyBorder="1"/>
    <xf numFmtId="42" fontId="27" fillId="5" borderId="12" xfId="1" applyNumberFormat="1" applyFont="1" applyFill="1" applyBorder="1"/>
    <xf numFmtId="42" fontId="27" fillId="5" borderId="0" xfId="1" applyNumberFormat="1" applyFont="1" applyFill="1" applyBorder="1"/>
    <xf numFmtId="40" fontId="8" fillId="3" borderId="10" xfId="0" applyNumberFormat="1" applyFont="1" applyFill="1" applyBorder="1"/>
    <xf numFmtId="44" fontId="9" fillId="3" borderId="0" xfId="1" applyNumberFormat="1" applyFont="1" applyFill="1" applyBorder="1"/>
    <xf numFmtId="166" fontId="5" fillId="2" borderId="0" xfId="0" applyNumberFormat="1" applyFont="1" applyFill="1"/>
    <xf numFmtId="185" fontId="3" fillId="0" borderId="0" xfId="0" applyNumberFormat="1" applyFont="1" applyFill="1" applyBorder="1"/>
    <xf numFmtId="42" fontId="5" fillId="2" borderId="0" xfId="0" applyNumberFormat="1" applyFont="1" applyFill="1"/>
    <xf numFmtId="10" fontId="29" fillId="3" borderId="10" xfId="3" applyNumberFormat="1" applyFont="1" applyFill="1" applyBorder="1" applyAlignment="1">
      <alignment horizontal="right"/>
    </xf>
    <xf numFmtId="10" fontId="29" fillId="3" borderId="10" xfId="0" applyNumberFormat="1" applyFont="1" applyFill="1" applyBorder="1"/>
    <xf numFmtId="177" fontId="0" fillId="0" borderId="0" xfId="0" applyNumberFormat="1"/>
    <xf numFmtId="0" fontId="1" fillId="0" borderId="0" xfId="4"/>
    <xf numFmtId="0" fontId="2" fillId="0" borderId="0" xfId="4" applyFont="1"/>
    <xf numFmtId="0" fontId="3" fillId="0" borderId="0" xfId="4" applyFont="1"/>
    <xf numFmtId="0" fontId="1" fillId="0" borderId="0" xfId="4" applyAlignment="1">
      <alignment horizontal="center"/>
    </xf>
    <xf numFmtId="0" fontId="4" fillId="0" borderId="0" xfId="4" applyFont="1"/>
    <xf numFmtId="0" fontId="4" fillId="0" borderId="0" xfId="4" applyFont="1" applyBorder="1"/>
    <xf numFmtId="0" fontId="1" fillId="2" borderId="1" xfId="4" applyFill="1" applyBorder="1"/>
    <xf numFmtId="0" fontId="4" fillId="2" borderId="7" xfId="4" applyFont="1" applyFill="1" applyBorder="1"/>
    <xf numFmtId="0" fontId="10" fillId="2" borderId="7" xfId="4" applyFont="1" applyFill="1" applyBorder="1"/>
    <xf numFmtId="0" fontId="10" fillId="2" borderId="2" xfId="4" applyFont="1" applyFill="1" applyBorder="1"/>
    <xf numFmtId="0" fontId="3" fillId="0" borderId="0" xfId="4" applyFont="1" applyFill="1" applyBorder="1"/>
    <xf numFmtId="0" fontId="1" fillId="2" borderId="3" xfId="4" applyFill="1" applyBorder="1"/>
    <xf numFmtId="0" fontId="3" fillId="2" borderId="0" xfId="4" applyFont="1" applyFill="1" applyBorder="1"/>
    <xf numFmtId="0" fontId="11" fillId="2" borderId="8" xfId="4" applyFont="1" applyFill="1" applyBorder="1"/>
    <xf numFmtId="0" fontId="1" fillId="2" borderId="4" xfId="4" applyFill="1" applyBorder="1"/>
    <xf numFmtId="0" fontId="3" fillId="2" borderId="5" xfId="4" applyFont="1" applyFill="1" applyBorder="1"/>
    <xf numFmtId="0" fontId="10" fillId="2" borderId="5" xfId="4" applyFont="1" applyFill="1" applyBorder="1"/>
    <xf numFmtId="0" fontId="11" fillId="2" borderId="6" xfId="4" applyFont="1" applyFill="1" applyBorder="1"/>
    <xf numFmtId="0" fontId="1" fillId="3" borderId="1" xfId="4" applyFill="1" applyBorder="1"/>
    <xf numFmtId="0" fontId="3" fillId="3" borderId="7" xfId="4" applyFont="1" applyFill="1" applyBorder="1"/>
    <xf numFmtId="0" fontId="1" fillId="3" borderId="2" xfId="4" applyFill="1" applyBorder="1"/>
    <xf numFmtId="0" fontId="1" fillId="3" borderId="3" xfId="4" applyFill="1" applyBorder="1"/>
    <xf numFmtId="0" fontId="3" fillId="3" borderId="0" xfId="4" applyFont="1" applyFill="1" applyBorder="1"/>
    <xf numFmtId="164" fontId="27" fillId="3" borderId="0" xfId="4" applyNumberFormat="1" applyFont="1" applyFill="1" applyBorder="1"/>
    <xf numFmtId="0" fontId="1" fillId="3" borderId="8" xfId="4" applyFill="1" applyBorder="1"/>
    <xf numFmtId="0" fontId="3" fillId="3" borderId="0" xfId="4" applyFont="1" applyFill="1" applyBorder="1" applyAlignment="1"/>
    <xf numFmtId="43" fontId="8" fillId="3" borderId="10" xfId="4" applyNumberFormat="1" applyFont="1" applyFill="1" applyBorder="1"/>
    <xf numFmtId="0" fontId="1" fillId="3" borderId="4" xfId="4" applyFill="1" applyBorder="1"/>
    <xf numFmtId="0" fontId="3" fillId="3" borderId="5" xfId="4" applyFont="1" applyFill="1" applyBorder="1"/>
    <xf numFmtId="0" fontId="3" fillId="3" borderId="5" xfId="4" applyFont="1" applyFill="1" applyBorder="1" applyAlignment="1">
      <alignment horizontal="left"/>
    </xf>
    <xf numFmtId="0" fontId="1" fillId="3" borderId="6" xfId="4" applyFill="1" applyBorder="1"/>
    <xf numFmtId="164" fontId="27" fillId="5" borderId="11" xfId="2" applyNumberFormat="1" applyFont="1" applyFill="1" applyBorder="1"/>
    <xf numFmtId="0" fontId="0" fillId="5" borderId="1" xfId="0" applyFill="1" applyBorder="1" applyAlignment="1">
      <alignment horizontal="right"/>
    </xf>
    <xf numFmtId="0" fontId="0" fillId="5" borderId="3" xfId="0" applyFill="1" applyBorder="1" applyAlignment="1">
      <alignment horizontal="right"/>
    </xf>
    <xf numFmtId="39" fontId="8" fillId="5" borderId="0" xfId="0" applyNumberFormat="1" applyFont="1" applyFill="1" applyBorder="1"/>
    <xf numFmtId="1" fontId="10" fillId="5" borderId="0" xfId="0" applyNumberFormat="1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164" fontId="20" fillId="5" borderId="0" xfId="2" applyNumberFormat="1" applyFont="1" applyFill="1" applyBorder="1"/>
    <xf numFmtId="0" fontId="5" fillId="5" borderId="0" xfId="0" applyFont="1" applyFill="1" applyBorder="1"/>
    <xf numFmtId="164" fontId="9" fillId="5" borderId="0" xfId="2" applyNumberFormat="1" applyFont="1" applyFill="1" applyBorder="1"/>
    <xf numFmtId="2" fontId="5" fillId="5" borderId="0" xfId="0" applyNumberFormat="1" applyFont="1" applyFill="1" applyBorder="1"/>
    <xf numFmtId="167" fontId="20" fillId="5" borderId="0" xfId="3" applyNumberFormat="1" applyFont="1" applyFill="1" applyBorder="1"/>
    <xf numFmtId="164" fontId="9" fillId="5" borderId="9" xfId="2" applyNumberFormat="1" applyFont="1" applyFill="1" applyBorder="1"/>
    <xf numFmtId="2" fontId="10" fillId="5" borderId="0" xfId="0" applyNumberFormat="1" applyFont="1" applyFill="1" applyBorder="1" applyAlignment="1">
      <alignment horizontal="center"/>
    </xf>
    <xf numFmtId="2" fontId="9" fillId="5" borderId="0" xfId="0" applyNumberFormat="1" applyFont="1" applyFill="1" applyBorder="1" applyAlignment="1">
      <alignment horizontal="center"/>
    </xf>
    <xf numFmtId="164" fontId="13" fillId="5" borderId="0" xfId="2" applyNumberFormat="1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0" fillId="5" borderId="4" xfId="0" applyFill="1" applyBorder="1" applyAlignment="1">
      <alignment horizontal="right"/>
    </xf>
    <xf numFmtId="164" fontId="9" fillId="5" borderId="5" xfId="2" applyNumberFormat="1" applyFont="1" applyFill="1" applyBorder="1" applyAlignment="1">
      <alignment horizontal="center"/>
    </xf>
    <xf numFmtId="166" fontId="0" fillId="5" borderId="5" xfId="0" applyNumberFormat="1" applyFill="1" applyBorder="1"/>
    <xf numFmtId="44" fontId="1" fillId="0" borderId="0" xfId="0" applyNumberFormat="1" applyFont="1"/>
    <xf numFmtId="2" fontId="8" fillId="3" borderId="10" xfId="1" applyNumberFormat="1" applyFont="1" applyFill="1" applyBorder="1" applyAlignment="1">
      <alignment horizontal="right"/>
    </xf>
    <xf numFmtId="181" fontId="27" fillId="2" borderId="0" xfId="1" applyNumberFormat="1" applyFont="1" applyFill="1" applyBorder="1"/>
    <xf numFmtId="181" fontId="27" fillId="2" borderId="12" xfId="2" applyNumberFormat="1" applyFont="1" applyFill="1" applyBorder="1"/>
    <xf numFmtId="177" fontId="27" fillId="2" borderId="12" xfId="2" applyNumberFormat="1" applyFont="1" applyFill="1" applyBorder="1"/>
    <xf numFmtId="186" fontId="0" fillId="0" borderId="0" xfId="0" applyNumberFormat="1"/>
    <xf numFmtId="177" fontId="5" fillId="2" borderId="0" xfId="0" applyNumberFormat="1" applyFont="1" applyFill="1" applyBorder="1" applyAlignment="1">
      <alignment horizontal="right" vertical="top" wrapText="1"/>
    </xf>
    <xf numFmtId="187" fontId="0" fillId="0" borderId="0" xfId="0" applyNumberFormat="1"/>
    <xf numFmtId="167" fontId="5" fillId="2" borderId="0" xfId="2" applyNumberFormat="1" applyFont="1" applyFill="1" applyBorder="1" applyAlignment="1">
      <alignment horizontal="right"/>
    </xf>
    <xf numFmtId="167" fontId="5" fillId="2" borderId="0" xfId="0" applyNumberFormat="1" applyFont="1" applyFill="1" applyBorder="1"/>
    <xf numFmtId="187" fontId="3" fillId="0" borderId="0" xfId="2" applyNumberFormat="1" applyFont="1"/>
    <xf numFmtId="0" fontId="3" fillId="0" borderId="0" xfId="0" applyFont="1"/>
    <xf numFmtId="0" fontId="21" fillId="3" borderId="0" xfId="0" applyFont="1" applyFill="1" applyBorder="1" applyAlignment="1">
      <alignment horizontal="left"/>
    </xf>
    <xf numFmtId="39" fontId="10" fillId="5" borderId="13" xfId="2" applyNumberFormat="1" applyFont="1" applyFill="1" applyBorder="1" applyAlignment="1">
      <alignment horizontal="center"/>
    </xf>
    <xf numFmtId="39" fontId="10" fillId="5" borderId="13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39" fontId="10" fillId="2" borderId="0" xfId="0" applyNumberFormat="1" applyFont="1" applyFill="1" applyBorder="1" applyAlignment="1">
      <alignment horizontal="center"/>
    </xf>
    <xf numFmtId="39" fontId="10" fillId="5" borderId="0" xfId="0" applyNumberFormat="1" applyFont="1" applyFill="1" applyBorder="1" applyAlignment="1">
      <alignment horizontal="center"/>
    </xf>
    <xf numFmtId="0" fontId="3" fillId="3" borderId="0" xfId="0" applyFont="1" applyFill="1" applyBorder="1" applyAlignment="1"/>
    <xf numFmtId="182" fontId="9" fillId="3" borderId="19" xfId="0" applyNumberFormat="1" applyFont="1" applyFill="1" applyBorder="1" applyAlignment="1">
      <alignment horizontal="center"/>
    </xf>
    <xf numFmtId="182" fontId="9" fillId="3" borderId="9" xfId="0" applyNumberFormat="1" applyFont="1" applyFill="1" applyBorder="1" applyAlignment="1">
      <alignment horizontal="center"/>
    </xf>
    <xf numFmtId="182" fontId="9" fillId="3" borderId="20" xfId="0" applyNumberFormat="1" applyFont="1" applyFill="1" applyBorder="1" applyAlignment="1">
      <alignment horizontal="center"/>
    </xf>
    <xf numFmtId="0" fontId="24" fillId="3" borderId="0" xfId="0" applyFont="1" applyFill="1" applyBorder="1" applyAlignment="1">
      <alignment horizontal="center"/>
    </xf>
    <xf numFmtId="0" fontId="24" fillId="3" borderId="21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3" fillId="0" borderId="0" xfId="0" applyFont="1" applyAlignment="1">
      <alignment horizontal="left"/>
    </xf>
  </cellXfs>
  <cellStyles count="5">
    <cellStyle name="Comma" xfId="1" builtinId="3"/>
    <cellStyle name="Currency" xfId="2" builtinId="4"/>
    <cellStyle name="Normal" xfId="0" builtinId="0"/>
    <cellStyle name="Normal 2" xfId="4"/>
    <cellStyle name="Percent" xfId="3" builtinId="5"/>
  </cellStyles>
  <dxfs count="0"/>
  <tableStyles count="0" defaultTableStyle="TableStyleMedium9" defaultPivotStyle="PivotStyleLight16"/>
  <colors>
    <mruColors>
      <color rgb="FFFFCC99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419100</xdr:colOff>
      <xdr:row>63</xdr:row>
      <xdr:rowOff>9525</xdr:rowOff>
    </xdr:from>
    <xdr:to>
      <xdr:col>3</xdr:col>
      <xdr:colOff>419100</xdr:colOff>
      <xdr:row>64</xdr:row>
      <xdr:rowOff>0</xdr:rowOff>
    </xdr:to>
    <xdr:sp macro="" textlink="">
      <xdr:nvSpPr>
        <xdr:cNvPr id="1104" name="Line 1"/>
        <xdr:cNvSpPr>
          <a:spLocks noChangeShapeType="1"/>
        </xdr:cNvSpPr>
      </xdr:nvSpPr>
      <xdr:spPr bwMode="auto">
        <a:xfrm>
          <a:off x="1581150" y="12220575"/>
          <a:ext cx="0" cy="180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571500</xdr:colOff>
      <xdr:row>63</xdr:row>
      <xdr:rowOff>9525</xdr:rowOff>
    </xdr:from>
    <xdr:to>
      <xdr:col>6</xdr:col>
      <xdr:colOff>571500</xdr:colOff>
      <xdr:row>64</xdr:row>
      <xdr:rowOff>9525</xdr:rowOff>
    </xdr:to>
    <xdr:sp macro="" textlink="">
      <xdr:nvSpPr>
        <xdr:cNvPr id="1105" name="Line 2"/>
        <xdr:cNvSpPr>
          <a:spLocks noChangeShapeType="1"/>
        </xdr:cNvSpPr>
      </xdr:nvSpPr>
      <xdr:spPr bwMode="auto">
        <a:xfrm>
          <a:off x="3829050" y="12220575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571500</xdr:colOff>
      <xdr:row>66</xdr:row>
      <xdr:rowOff>9525</xdr:rowOff>
    </xdr:from>
    <xdr:to>
      <xdr:col>6</xdr:col>
      <xdr:colOff>571500</xdr:colOff>
      <xdr:row>67</xdr:row>
      <xdr:rowOff>0</xdr:rowOff>
    </xdr:to>
    <xdr:sp macro="" textlink="">
      <xdr:nvSpPr>
        <xdr:cNvPr id="1106" name="Line 3"/>
        <xdr:cNvSpPr>
          <a:spLocks noChangeShapeType="1"/>
        </xdr:cNvSpPr>
      </xdr:nvSpPr>
      <xdr:spPr bwMode="auto">
        <a:xfrm>
          <a:off x="3829050" y="12792075"/>
          <a:ext cx="0" cy="180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428625</xdr:colOff>
      <xdr:row>58</xdr:row>
      <xdr:rowOff>9525</xdr:rowOff>
    </xdr:from>
    <xdr:to>
      <xdr:col>3</xdr:col>
      <xdr:colOff>428625</xdr:colOff>
      <xdr:row>60</xdr:row>
      <xdr:rowOff>180975</xdr:rowOff>
    </xdr:to>
    <xdr:sp macro="" textlink="">
      <xdr:nvSpPr>
        <xdr:cNvPr id="1107" name="Line 4"/>
        <xdr:cNvSpPr>
          <a:spLocks noChangeShapeType="1"/>
        </xdr:cNvSpPr>
      </xdr:nvSpPr>
      <xdr:spPr bwMode="auto">
        <a:xfrm>
          <a:off x="1590675" y="1126807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419100</xdr:colOff>
      <xdr:row>58</xdr:row>
      <xdr:rowOff>0</xdr:rowOff>
    </xdr:from>
    <xdr:to>
      <xdr:col>5</xdr:col>
      <xdr:colOff>9525</xdr:colOff>
      <xdr:row>58</xdr:row>
      <xdr:rowOff>0</xdr:rowOff>
    </xdr:to>
    <xdr:sp macro="" textlink="">
      <xdr:nvSpPr>
        <xdr:cNvPr id="1108" name="Line 5"/>
        <xdr:cNvSpPr>
          <a:spLocks noChangeShapeType="1"/>
        </xdr:cNvSpPr>
      </xdr:nvSpPr>
      <xdr:spPr bwMode="auto">
        <a:xfrm>
          <a:off x="1581150" y="11258550"/>
          <a:ext cx="762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571500</xdr:colOff>
      <xdr:row>57</xdr:row>
      <xdr:rowOff>180975</xdr:rowOff>
    </xdr:from>
    <xdr:to>
      <xdr:col>6</xdr:col>
      <xdr:colOff>571500</xdr:colOff>
      <xdr:row>60</xdr:row>
      <xdr:rowOff>180975</xdr:rowOff>
    </xdr:to>
    <xdr:sp macro="" textlink="">
      <xdr:nvSpPr>
        <xdr:cNvPr id="1109" name="Line 6"/>
        <xdr:cNvSpPr>
          <a:spLocks noChangeShapeType="1"/>
        </xdr:cNvSpPr>
      </xdr:nvSpPr>
      <xdr:spPr bwMode="auto">
        <a:xfrm flipV="1">
          <a:off x="3829050" y="11249025"/>
          <a:ext cx="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9525</xdr:colOff>
      <xdr:row>57</xdr:row>
      <xdr:rowOff>171450</xdr:rowOff>
    </xdr:from>
    <xdr:to>
      <xdr:col>6</xdr:col>
      <xdr:colOff>581025</xdr:colOff>
      <xdr:row>57</xdr:row>
      <xdr:rowOff>171450</xdr:rowOff>
    </xdr:to>
    <xdr:sp macro="" textlink="">
      <xdr:nvSpPr>
        <xdr:cNvPr id="1110" name="Line 7"/>
        <xdr:cNvSpPr>
          <a:spLocks noChangeShapeType="1"/>
        </xdr:cNvSpPr>
      </xdr:nvSpPr>
      <xdr:spPr bwMode="auto">
        <a:xfrm>
          <a:off x="3267075" y="11239500"/>
          <a:ext cx="571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447675</xdr:colOff>
      <xdr:row>55</xdr:row>
      <xdr:rowOff>9525</xdr:rowOff>
    </xdr:from>
    <xdr:to>
      <xdr:col>5</xdr:col>
      <xdr:colOff>447675</xdr:colOff>
      <xdr:row>57</xdr:row>
      <xdr:rowOff>0</xdr:rowOff>
    </xdr:to>
    <xdr:sp macro="" textlink="">
      <xdr:nvSpPr>
        <xdr:cNvPr id="1111" name="Line 8"/>
        <xdr:cNvSpPr>
          <a:spLocks noChangeShapeType="1"/>
        </xdr:cNvSpPr>
      </xdr:nvSpPr>
      <xdr:spPr bwMode="auto">
        <a:xfrm>
          <a:off x="2781300" y="10696575"/>
          <a:ext cx="0" cy="371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447675</xdr:colOff>
      <xdr:row>55</xdr:row>
      <xdr:rowOff>171450</xdr:rowOff>
    </xdr:from>
    <xdr:to>
      <xdr:col>8</xdr:col>
      <xdr:colOff>466725</xdr:colOff>
      <xdr:row>55</xdr:row>
      <xdr:rowOff>171450</xdr:rowOff>
    </xdr:to>
    <xdr:sp macro="" textlink="">
      <xdr:nvSpPr>
        <xdr:cNvPr id="1112" name="Line 9"/>
        <xdr:cNvSpPr>
          <a:spLocks noChangeShapeType="1"/>
        </xdr:cNvSpPr>
      </xdr:nvSpPr>
      <xdr:spPr bwMode="auto">
        <a:xfrm>
          <a:off x="2781300" y="10858500"/>
          <a:ext cx="2314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466725</xdr:colOff>
      <xdr:row>55</xdr:row>
      <xdr:rowOff>180975</xdr:rowOff>
    </xdr:from>
    <xdr:to>
      <xdr:col>8</xdr:col>
      <xdr:colOff>466725</xdr:colOff>
      <xdr:row>57</xdr:row>
      <xdr:rowOff>9525</xdr:rowOff>
    </xdr:to>
    <xdr:sp macro="" textlink="">
      <xdr:nvSpPr>
        <xdr:cNvPr id="1113" name="Line 10"/>
        <xdr:cNvSpPr>
          <a:spLocks noChangeShapeType="1"/>
        </xdr:cNvSpPr>
      </xdr:nvSpPr>
      <xdr:spPr bwMode="auto">
        <a:xfrm>
          <a:off x="5095875" y="10868025"/>
          <a:ext cx="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581025</xdr:colOff>
      <xdr:row>51</xdr:row>
      <xdr:rowOff>0</xdr:rowOff>
    </xdr:from>
    <xdr:to>
      <xdr:col>6</xdr:col>
      <xdr:colOff>581025</xdr:colOff>
      <xdr:row>51</xdr:row>
      <xdr:rowOff>171450</xdr:rowOff>
    </xdr:to>
    <xdr:sp macro="" textlink="">
      <xdr:nvSpPr>
        <xdr:cNvPr id="1114" name="Line 11"/>
        <xdr:cNvSpPr>
          <a:spLocks noChangeShapeType="1"/>
        </xdr:cNvSpPr>
      </xdr:nvSpPr>
      <xdr:spPr bwMode="auto">
        <a:xfrm>
          <a:off x="3838575" y="9925050"/>
          <a:ext cx="0" cy="171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438150</xdr:colOff>
      <xdr:row>51</xdr:row>
      <xdr:rowOff>171450</xdr:rowOff>
    </xdr:from>
    <xdr:to>
      <xdr:col>8</xdr:col>
      <xdr:colOff>438150</xdr:colOff>
      <xdr:row>51</xdr:row>
      <xdr:rowOff>171450</xdr:rowOff>
    </xdr:to>
    <xdr:sp macro="" textlink="">
      <xdr:nvSpPr>
        <xdr:cNvPr id="1115" name="Line 12"/>
        <xdr:cNvSpPr>
          <a:spLocks noChangeShapeType="1"/>
        </xdr:cNvSpPr>
      </xdr:nvSpPr>
      <xdr:spPr bwMode="auto">
        <a:xfrm>
          <a:off x="2771775" y="10096500"/>
          <a:ext cx="2295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447675</xdr:colOff>
      <xdr:row>51</xdr:row>
      <xdr:rowOff>171450</xdr:rowOff>
    </xdr:from>
    <xdr:to>
      <xdr:col>8</xdr:col>
      <xdr:colOff>447675</xdr:colOff>
      <xdr:row>53</xdr:row>
      <xdr:rowOff>0</xdr:rowOff>
    </xdr:to>
    <xdr:sp macro="" textlink="">
      <xdr:nvSpPr>
        <xdr:cNvPr id="1116" name="Line 13"/>
        <xdr:cNvSpPr>
          <a:spLocks noChangeShapeType="1"/>
        </xdr:cNvSpPr>
      </xdr:nvSpPr>
      <xdr:spPr bwMode="auto">
        <a:xfrm>
          <a:off x="5076825" y="10096500"/>
          <a:ext cx="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457200</xdr:colOff>
      <xdr:row>51</xdr:row>
      <xdr:rowOff>171450</xdr:rowOff>
    </xdr:from>
    <xdr:to>
      <xdr:col>5</xdr:col>
      <xdr:colOff>457200</xdr:colOff>
      <xdr:row>53</xdr:row>
      <xdr:rowOff>0</xdr:rowOff>
    </xdr:to>
    <xdr:sp macro="" textlink="">
      <xdr:nvSpPr>
        <xdr:cNvPr id="1117" name="Line 14"/>
        <xdr:cNvSpPr>
          <a:spLocks noChangeShapeType="1"/>
        </xdr:cNvSpPr>
      </xdr:nvSpPr>
      <xdr:spPr bwMode="auto">
        <a:xfrm>
          <a:off x="2790825" y="10096500"/>
          <a:ext cx="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514350</xdr:colOff>
      <xdr:row>58</xdr:row>
      <xdr:rowOff>9525</xdr:rowOff>
    </xdr:from>
    <xdr:to>
      <xdr:col>11</xdr:col>
      <xdr:colOff>514350</xdr:colOff>
      <xdr:row>62</xdr:row>
      <xdr:rowOff>180975</xdr:rowOff>
    </xdr:to>
    <xdr:sp macro="" textlink="">
      <xdr:nvSpPr>
        <xdr:cNvPr id="1118" name="Line 15"/>
        <xdr:cNvSpPr>
          <a:spLocks noChangeShapeType="1"/>
        </xdr:cNvSpPr>
      </xdr:nvSpPr>
      <xdr:spPr bwMode="auto">
        <a:xfrm>
          <a:off x="8086725" y="11268075"/>
          <a:ext cx="0" cy="933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523875</xdr:colOff>
      <xdr:row>58</xdr:row>
      <xdr:rowOff>19050</xdr:rowOff>
    </xdr:from>
    <xdr:to>
      <xdr:col>11</xdr:col>
      <xdr:colOff>1009650</xdr:colOff>
      <xdr:row>58</xdr:row>
      <xdr:rowOff>19050</xdr:rowOff>
    </xdr:to>
    <xdr:sp macro="" textlink="">
      <xdr:nvSpPr>
        <xdr:cNvPr id="1119" name="Line 16"/>
        <xdr:cNvSpPr>
          <a:spLocks noChangeShapeType="1"/>
        </xdr:cNvSpPr>
      </xdr:nvSpPr>
      <xdr:spPr bwMode="auto">
        <a:xfrm>
          <a:off x="8096250" y="11277600"/>
          <a:ext cx="485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9525</xdr:colOff>
      <xdr:row>58</xdr:row>
      <xdr:rowOff>19050</xdr:rowOff>
    </xdr:from>
    <xdr:to>
      <xdr:col>13</xdr:col>
      <xdr:colOff>495300</xdr:colOff>
      <xdr:row>58</xdr:row>
      <xdr:rowOff>19050</xdr:rowOff>
    </xdr:to>
    <xdr:sp macro="" textlink="">
      <xdr:nvSpPr>
        <xdr:cNvPr id="1120" name="Line 17"/>
        <xdr:cNvSpPr>
          <a:spLocks noChangeShapeType="1"/>
        </xdr:cNvSpPr>
      </xdr:nvSpPr>
      <xdr:spPr bwMode="auto">
        <a:xfrm>
          <a:off x="10020300" y="11277600"/>
          <a:ext cx="485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504825</xdr:colOff>
      <xdr:row>58</xdr:row>
      <xdr:rowOff>19050</xdr:rowOff>
    </xdr:from>
    <xdr:to>
      <xdr:col>13</xdr:col>
      <xdr:colOff>504825</xdr:colOff>
      <xdr:row>63</xdr:row>
      <xdr:rowOff>0</xdr:rowOff>
    </xdr:to>
    <xdr:sp macro="" textlink="">
      <xdr:nvSpPr>
        <xdr:cNvPr id="1121" name="Line 18"/>
        <xdr:cNvSpPr>
          <a:spLocks noChangeShapeType="1"/>
        </xdr:cNvSpPr>
      </xdr:nvSpPr>
      <xdr:spPr bwMode="auto">
        <a:xfrm>
          <a:off x="10515600" y="11277600"/>
          <a:ext cx="0" cy="933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495300</xdr:colOff>
      <xdr:row>59</xdr:row>
      <xdr:rowOff>0</xdr:rowOff>
    </xdr:from>
    <xdr:to>
      <xdr:col>12</xdr:col>
      <xdr:colOff>495300</xdr:colOff>
      <xdr:row>60</xdr:row>
      <xdr:rowOff>9525</xdr:rowOff>
    </xdr:to>
    <xdr:sp macro="" textlink="">
      <xdr:nvSpPr>
        <xdr:cNvPr id="1122" name="Line 19"/>
        <xdr:cNvSpPr>
          <a:spLocks noChangeShapeType="1"/>
        </xdr:cNvSpPr>
      </xdr:nvSpPr>
      <xdr:spPr bwMode="auto">
        <a:xfrm>
          <a:off x="9486900" y="11449050"/>
          <a:ext cx="0" cy="200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485775</xdr:colOff>
      <xdr:row>55</xdr:row>
      <xdr:rowOff>9525</xdr:rowOff>
    </xdr:from>
    <xdr:to>
      <xdr:col>12</xdr:col>
      <xdr:colOff>485775</xdr:colOff>
      <xdr:row>57</xdr:row>
      <xdr:rowOff>0</xdr:rowOff>
    </xdr:to>
    <xdr:sp macro="" textlink="">
      <xdr:nvSpPr>
        <xdr:cNvPr id="1123" name="Line 20"/>
        <xdr:cNvSpPr>
          <a:spLocks noChangeShapeType="1"/>
        </xdr:cNvSpPr>
      </xdr:nvSpPr>
      <xdr:spPr bwMode="auto">
        <a:xfrm>
          <a:off x="9477375" y="10696575"/>
          <a:ext cx="0" cy="371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485775</xdr:colOff>
      <xdr:row>56</xdr:row>
      <xdr:rowOff>0</xdr:rowOff>
    </xdr:from>
    <xdr:to>
      <xdr:col>10</xdr:col>
      <xdr:colOff>485775</xdr:colOff>
      <xdr:row>57</xdr:row>
      <xdr:rowOff>0</xdr:rowOff>
    </xdr:to>
    <xdr:sp macro="" textlink="">
      <xdr:nvSpPr>
        <xdr:cNvPr id="1124" name="Line 21"/>
        <xdr:cNvSpPr>
          <a:spLocks noChangeShapeType="1"/>
        </xdr:cNvSpPr>
      </xdr:nvSpPr>
      <xdr:spPr bwMode="auto">
        <a:xfrm>
          <a:off x="7038975" y="108775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504825</xdr:colOff>
      <xdr:row>55</xdr:row>
      <xdr:rowOff>161925</xdr:rowOff>
    </xdr:from>
    <xdr:to>
      <xdr:col>12</xdr:col>
      <xdr:colOff>485775</xdr:colOff>
      <xdr:row>55</xdr:row>
      <xdr:rowOff>161925</xdr:rowOff>
    </xdr:to>
    <xdr:sp macro="" textlink="">
      <xdr:nvSpPr>
        <xdr:cNvPr id="1125" name="Line 22"/>
        <xdr:cNvSpPr>
          <a:spLocks noChangeShapeType="1"/>
        </xdr:cNvSpPr>
      </xdr:nvSpPr>
      <xdr:spPr bwMode="auto">
        <a:xfrm>
          <a:off x="7058025" y="10848975"/>
          <a:ext cx="2419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485775</xdr:colOff>
      <xdr:row>55</xdr:row>
      <xdr:rowOff>161925</xdr:rowOff>
    </xdr:from>
    <xdr:to>
      <xdr:col>10</xdr:col>
      <xdr:colOff>485775</xdr:colOff>
      <xdr:row>56</xdr:row>
      <xdr:rowOff>9525</xdr:rowOff>
    </xdr:to>
    <xdr:sp macro="" textlink="">
      <xdr:nvSpPr>
        <xdr:cNvPr id="1126" name="Line 23"/>
        <xdr:cNvSpPr>
          <a:spLocks noChangeShapeType="1"/>
        </xdr:cNvSpPr>
      </xdr:nvSpPr>
      <xdr:spPr bwMode="auto">
        <a:xfrm flipV="1">
          <a:off x="7038975" y="10848975"/>
          <a:ext cx="0" cy="38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476250</xdr:colOff>
      <xdr:row>52</xdr:row>
      <xdr:rowOff>0</xdr:rowOff>
    </xdr:from>
    <xdr:to>
      <xdr:col>12</xdr:col>
      <xdr:colOff>485775</xdr:colOff>
      <xdr:row>52</xdr:row>
      <xdr:rowOff>0</xdr:rowOff>
    </xdr:to>
    <xdr:sp macro="" textlink="">
      <xdr:nvSpPr>
        <xdr:cNvPr id="1127" name="Line 24"/>
        <xdr:cNvSpPr>
          <a:spLocks noChangeShapeType="1"/>
        </xdr:cNvSpPr>
      </xdr:nvSpPr>
      <xdr:spPr bwMode="auto">
        <a:xfrm>
          <a:off x="7029450" y="10115550"/>
          <a:ext cx="24479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476250</xdr:colOff>
      <xdr:row>52</xdr:row>
      <xdr:rowOff>0</xdr:rowOff>
    </xdr:from>
    <xdr:to>
      <xdr:col>10</xdr:col>
      <xdr:colOff>476250</xdr:colOff>
      <xdr:row>53</xdr:row>
      <xdr:rowOff>0</xdr:rowOff>
    </xdr:to>
    <xdr:sp macro="" textlink="">
      <xdr:nvSpPr>
        <xdr:cNvPr id="1128" name="Line 25"/>
        <xdr:cNvSpPr>
          <a:spLocks noChangeShapeType="1"/>
        </xdr:cNvSpPr>
      </xdr:nvSpPr>
      <xdr:spPr bwMode="auto">
        <a:xfrm>
          <a:off x="7029450" y="101155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485775</xdr:colOff>
      <xdr:row>52</xdr:row>
      <xdr:rowOff>0</xdr:rowOff>
    </xdr:from>
    <xdr:to>
      <xdr:col>12</xdr:col>
      <xdr:colOff>485775</xdr:colOff>
      <xdr:row>53</xdr:row>
      <xdr:rowOff>0</xdr:rowOff>
    </xdr:to>
    <xdr:sp macro="" textlink="">
      <xdr:nvSpPr>
        <xdr:cNvPr id="1129" name="Line 26"/>
        <xdr:cNvSpPr>
          <a:spLocks noChangeShapeType="1"/>
        </xdr:cNvSpPr>
      </xdr:nvSpPr>
      <xdr:spPr bwMode="auto">
        <a:xfrm>
          <a:off x="9477375" y="101155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685800</xdr:colOff>
      <xdr:row>51</xdr:row>
      <xdr:rowOff>0</xdr:rowOff>
    </xdr:from>
    <xdr:to>
      <xdr:col>11</xdr:col>
      <xdr:colOff>685800</xdr:colOff>
      <xdr:row>52</xdr:row>
      <xdr:rowOff>0</xdr:rowOff>
    </xdr:to>
    <xdr:sp macro="" textlink="">
      <xdr:nvSpPr>
        <xdr:cNvPr id="1130" name="Line 27"/>
        <xdr:cNvSpPr>
          <a:spLocks noChangeShapeType="1"/>
        </xdr:cNvSpPr>
      </xdr:nvSpPr>
      <xdr:spPr bwMode="auto">
        <a:xfrm>
          <a:off x="8258175" y="99250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1009650</xdr:colOff>
      <xdr:row>58</xdr:row>
      <xdr:rowOff>19050</xdr:rowOff>
    </xdr:from>
    <xdr:to>
      <xdr:col>12</xdr:col>
      <xdr:colOff>0</xdr:colOff>
      <xdr:row>58</xdr:row>
      <xdr:rowOff>19050</xdr:rowOff>
    </xdr:to>
    <xdr:sp macro="" textlink="">
      <xdr:nvSpPr>
        <xdr:cNvPr id="1131" name="Line 28"/>
        <xdr:cNvSpPr>
          <a:spLocks noChangeShapeType="1"/>
        </xdr:cNvSpPr>
      </xdr:nvSpPr>
      <xdr:spPr bwMode="auto">
        <a:xfrm>
          <a:off x="8582025" y="11277600"/>
          <a:ext cx="409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466725</xdr:colOff>
      <xdr:row>42</xdr:row>
      <xdr:rowOff>114300</xdr:rowOff>
    </xdr:from>
    <xdr:to>
      <xdr:col>10</xdr:col>
      <xdr:colOff>457200</xdr:colOff>
      <xdr:row>42</xdr:row>
      <xdr:rowOff>114300</xdr:rowOff>
    </xdr:to>
    <xdr:sp macro="" textlink="">
      <xdr:nvSpPr>
        <xdr:cNvPr id="1132" name="Line 29"/>
        <xdr:cNvSpPr>
          <a:spLocks noChangeShapeType="1"/>
        </xdr:cNvSpPr>
      </xdr:nvSpPr>
      <xdr:spPr bwMode="auto">
        <a:xfrm>
          <a:off x="5095875" y="8324850"/>
          <a:ext cx="1914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466725</xdr:colOff>
      <xdr:row>42</xdr:row>
      <xdr:rowOff>114300</xdr:rowOff>
    </xdr:from>
    <xdr:to>
      <xdr:col>8</xdr:col>
      <xdr:colOff>466725</xdr:colOff>
      <xdr:row>44</xdr:row>
      <xdr:rowOff>0</xdr:rowOff>
    </xdr:to>
    <xdr:sp macro="" textlink="">
      <xdr:nvSpPr>
        <xdr:cNvPr id="1133" name="Line 31"/>
        <xdr:cNvSpPr>
          <a:spLocks noChangeShapeType="1"/>
        </xdr:cNvSpPr>
      </xdr:nvSpPr>
      <xdr:spPr bwMode="auto">
        <a:xfrm>
          <a:off x="5095875" y="8324850"/>
          <a:ext cx="0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447675</xdr:colOff>
      <xdr:row>42</xdr:row>
      <xdr:rowOff>9525</xdr:rowOff>
    </xdr:from>
    <xdr:to>
      <xdr:col>9</xdr:col>
      <xdr:colOff>447675</xdr:colOff>
      <xdr:row>42</xdr:row>
      <xdr:rowOff>123825</xdr:rowOff>
    </xdr:to>
    <xdr:sp macro="" textlink="">
      <xdr:nvSpPr>
        <xdr:cNvPr id="1134" name="Line 32"/>
        <xdr:cNvSpPr>
          <a:spLocks noChangeShapeType="1"/>
        </xdr:cNvSpPr>
      </xdr:nvSpPr>
      <xdr:spPr bwMode="auto">
        <a:xfrm>
          <a:off x="6096000" y="8220075"/>
          <a:ext cx="0" cy="114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457200</xdr:colOff>
      <xdr:row>42</xdr:row>
      <xdr:rowOff>114300</xdr:rowOff>
    </xdr:from>
    <xdr:to>
      <xdr:col>10</xdr:col>
      <xdr:colOff>457200</xdr:colOff>
      <xdr:row>44</xdr:row>
      <xdr:rowOff>9525</xdr:rowOff>
    </xdr:to>
    <xdr:sp macro="" textlink="">
      <xdr:nvSpPr>
        <xdr:cNvPr id="1135" name="Line 33"/>
        <xdr:cNvSpPr>
          <a:spLocks noChangeShapeType="1"/>
        </xdr:cNvSpPr>
      </xdr:nvSpPr>
      <xdr:spPr bwMode="auto">
        <a:xfrm>
          <a:off x="7010400" y="8324850"/>
          <a:ext cx="0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571500</xdr:colOff>
      <xdr:row>48</xdr:row>
      <xdr:rowOff>0</xdr:rowOff>
    </xdr:from>
    <xdr:to>
      <xdr:col>6</xdr:col>
      <xdr:colOff>571500</xdr:colOff>
      <xdr:row>49</xdr:row>
      <xdr:rowOff>0</xdr:rowOff>
    </xdr:to>
    <xdr:sp macro="" textlink="">
      <xdr:nvSpPr>
        <xdr:cNvPr id="1136" name="Line 34"/>
        <xdr:cNvSpPr>
          <a:spLocks noChangeShapeType="1"/>
        </xdr:cNvSpPr>
      </xdr:nvSpPr>
      <xdr:spPr bwMode="auto">
        <a:xfrm>
          <a:off x="3829050" y="93535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571500</xdr:colOff>
      <xdr:row>48</xdr:row>
      <xdr:rowOff>0</xdr:rowOff>
    </xdr:from>
    <xdr:to>
      <xdr:col>11</xdr:col>
      <xdr:colOff>695325</xdr:colOff>
      <xdr:row>48</xdr:row>
      <xdr:rowOff>0</xdr:rowOff>
    </xdr:to>
    <xdr:sp macro="" textlink="">
      <xdr:nvSpPr>
        <xdr:cNvPr id="1137" name="Line 35"/>
        <xdr:cNvSpPr>
          <a:spLocks noChangeShapeType="1"/>
        </xdr:cNvSpPr>
      </xdr:nvSpPr>
      <xdr:spPr bwMode="auto">
        <a:xfrm>
          <a:off x="3829050" y="9353550"/>
          <a:ext cx="4438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695325</xdr:colOff>
      <xdr:row>48</xdr:row>
      <xdr:rowOff>0</xdr:rowOff>
    </xdr:from>
    <xdr:to>
      <xdr:col>11</xdr:col>
      <xdr:colOff>695325</xdr:colOff>
      <xdr:row>49</xdr:row>
      <xdr:rowOff>9525</xdr:rowOff>
    </xdr:to>
    <xdr:sp macro="" textlink="">
      <xdr:nvSpPr>
        <xdr:cNvPr id="1138" name="Line 36"/>
        <xdr:cNvSpPr>
          <a:spLocks noChangeShapeType="1"/>
        </xdr:cNvSpPr>
      </xdr:nvSpPr>
      <xdr:spPr bwMode="auto">
        <a:xfrm>
          <a:off x="8267700" y="9353550"/>
          <a:ext cx="0" cy="200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457200</xdr:colOff>
      <xdr:row>47</xdr:row>
      <xdr:rowOff>0</xdr:rowOff>
    </xdr:from>
    <xdr:to>
      <xdr:col>8</xdr:col>
      <xdr:colOff>457200</xdr:colOff>
      <xdr:row>48</xdr:row>
      <xdr:rowOff>0</xdr:rowOff>
    </xdr:to>
    <xdr:sp macro="" textlink="">
      <xdr:nvSpPr>
        <xdr:cNvPr id="1139" name="Line 37"/>
        <xdr:cNvSpPr>
          <a:spLocks noChangeShapeType="1"/>
        </xdr:cNvSpPr>
      </xdr:nvSpPr>
      <xdr:spPr bwMode="auto">
        <a:xfrm>
          <a:off x="5086350" y="91630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104"/>
  <sheetViews>
    <sheetView tabSelected="1" workbookViewId="0"/>
  </sheetViews>
  <sheetFormatPr defaultRowHeight="12.75" x14ac:dyDescent="0.2"/>
  <cols>
    <col min="1" max="3" width="9.140625" style="208"/>
    <col min="4" max="4" width="42.5703125" style="208" customWidth="1"/>
    <col min="5" max="86" width="9.140625" style="208"/>
  </cols>
  <sheetData>
    <row r="1" spans="1:29" x14ac:dyDescent="0.2">
      <c r="A1" s="206"/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  <c r="AA1" s="207"/>
      <c r="AB1" s="207"/>
      <c r="AC1" s="207"/>
    </row>
    <row r="2" spans="1:29" x14ac:dyDescent="0.2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</row>
    <row r="3" spans="1:29" x14ac:dyDescent="0.2">
      <c r="A3" s="206"/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  <c r="Z3" s="207"/>
      <c r="AA3" s="207"/>
      <c r="AB3" s="207"/>
      <c r="AC3" s="207"/>
    </row>
    <row r="4" spans="1:29" x14ac:dyDescent="0.2">
      <c r="A4" s="206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</row>
    <row r="5" spans="1:29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</row>
    <row r="6" spans="1:29" x14ac:dyDescent="0.2">
      <c r="A6" s="206"/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</row>
    <row r="7" spans="1:29" x14ac:dyDescent="0.2">
      <c r="A7" s="206"/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07"/>
      <c r="AB7" s="207"/>
      <c r="AC7" s="207"/>
    </row>
    <row r="8" spans="1:29" x14ac:dyDescent="0.2">
      <c r="A8" s="206"/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07"/>
    </row>
    <row r="9" spans="1:29" x14ac:dyDescent="0.2">
      <c r="A9" s="206"/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</row>
    <row r="10" spans="1:29" ht="59.25" x14ac:dyDescent="0.75">
      <c r="A10" s="206"/>
      <c r="B10" s="206"/>
      <c r="C10" s="206"/>
      <c r="D10" s="209" t="s">
        <v>5</v>
      </c>
      <c r="E10" s="206"/>
      <c r="F10" s="210"/>
      <c r="G10" s="206"/>
      <c r="H10" s="206"/>
      <c r="I10" s="206"/>
      <c r="J10" s="206"/>
      <c r="K10" s="206"/>
      <c r="L10" s="206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</row>
    <row r="11" spans="1:29" x14ac:dyDescent="0.2">
      <c r="A11" s="206"/>
      <c r="B11" s="206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</row>
    <row r="12" spans="1:29" ht="23.25" x14ac:dyDescent="0.35">
      <c r="A12" s="206"/>
      <c r="B12" s="206"/>
      <c r="C12" s="206"/>
      <c r="D12" s="211" t="s">
        <v>298</v>
      </c>
      <c r="E12" s="206"/>
      <c r="F12" s="206"/>
      <c r="G12" s="206"/>
      <c r="H12" s="206"/>
      <c r="I12" s="206"/>
      <c r="J12" s="206"/>
      <c r="K12" s="206"/>
      <c r="L12" s="206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</row>
    <row r="13" spans="1:29" x14ac:dyDescent="0.2">
      <c r="A13" s="206"/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</row>
    <row r="14" spans="1:29" x14ac:dyDescent="0.2">
      <c r="A14" s="206"/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</row>
    <row r="15" spans="1:29" ht="15" x14ac:dyDescent="0.2">
      <c r="A15" s="206"/>
      <c r="B15" s="206"/>
      <c r="C15" s="206"/>
      <c r="D15" s="212"/>
      <c r="E15" s="206"/>
      <c r="F15" s="206"/>
      <c r="G15" s="206"/>
      <c r="H15" s="206"/>
      <c r="I15" s="206"/>
      <c r="J15" s="206"/>
      <c r="K15" s="206"/>
      <c r="L15" s="206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</row>
    <row r="16" spans="1:29" ht="15.75" x14ac:dyDescent="0.25">
      <c r="A16" s="206"/>
      <c r="B16" s="206"/>
      <c r="C16" s="206"/>
      <c r="D16" s="213" t="s">
        <v>118</v>
      </c>
      <c r="E16" s="206"/>
      <c r="F16" s="206"/>
      <c r="G16" s="206"/>
      <c r="H16" s="206"/>
      <c r="I16" s="206"/>
      <c r="J16" s="206"/>
      <c r="K16" s="206"/>
      <c r="L16" s="206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</row>
    <row r="17" spans="1:29" ht="15.75" x14ac:dyDescent="0.25">
      <c r="A17" s="206"/>
      <c r="B17" s="206"/>
      <c r="C17" s="206"/>
      <c r="D17" s="214" t="s">
        <v>119</v>
      </c>
      <c r="E17" s="206"/>
      <c r="F17" s="206"/>
      <c r="G17" s="206"/>
      <c r="H17" s="206"/>
      <c r="I17" s="206"/>
      <c r="J17" s="206"/>
      <c r="K17" s="206"/>
      <c r="L17" s="206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</row>
    <row r="18" spans="1:29" ht="15.75" x14ac:dyDescent="0.25">
      <c r="A18" s="206"/>
      <c r="B18" s="206"/>
      <c r="C18" s="206"/>
      <c r="D18" s="215" t="s">
        <v>120</v>
      </c>
      <c r="E18" s="206"/>
      <c r="F18" s="206"/>
      <c r="G18" s="206"/>
      <c r="H18" s="206"/>
      <c r="I18" s="206"/>
      <c r="J18" s="206"/>
      <c r="K18" s="206"/>
      <c r="L18" s="206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</row>
    <row r="19" spans="1:29" ht="15.75" x14ac:dyDescent="0.25">
      <c r="A19" s="206"/>
      <c r="B19" s="206"/>
      <c r="C19" s="206"/>
      <c r="D19" s="216" t="s">
        <v>121</v>
      </c>
      <c r="E19" s="206"/>
      <c r="F19" s="206"/>
      <c r="G19" s="206"/>
      <c r="H19" s="206"/>
      <c r="I19" s="206"/>
      <c r="J19" s="206"/>
      <c r="K19" s="206"/>
      <c r="L19" s="206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</row>
    <row r="20" spans="1:29" ht="15.75" x14ac:dyDescent="0.25">
      <c r="A20" s="206"/>
      <c r="B20" s="206"/>
      <c r="C20" s="206"/>
      <c r="D20" s="217" t="s">
        <v>122</v>
      </c>
      <c r="E20" s="206"/>
      <c r="F20" s="206"/>
      <c r="G20" s="206"/>
      <c r="H20" s="206"/>
      <c r="I20" s="206"/>
      <c r="J20" s="206"/>
      <c r="K20" s="206"/>
      <c r="L20" s="206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</row>
    <row r="21" spans="1:29" ht="15" x14ac:dyDescent="0.2">
      <c r="A21" s="206"/>
      <c r="B21" s="206"/>
      <c r="C21" s="206"/>
      <c r="D21" s="212"/>
      <c r="E21" s="206"/>
      <c r="F21" s="206"/>
      <c r="G21" s="206"/>
      <c r="H21" s="206"/>
      <c r="I21" s="206"/>
      <c r="J21" s="206"/>
      <c r="K21" s="206"/>
      <c r="L21" s="206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</row>
    <row r="22" spans="1:29" x14ac:dyDescent="0.2">
      <c r="A22" s="206"/>
      <c r="B22" s="206"/>
      <c r="C22" s="206"/>
      <c r="D22" s="349" t="s">
        <v>231</v>
      </c>
      <c r="E22" s="206"/>
      <c r="F22" s="206"/>
      <c r="G22" s="206"/>
      <c r="H22" s="206"/>
      <c r="I22" s="206"/>
      <c r="J22" s="206"/>
      <c r="K22" s="206"/>
      <c r="L22" s="206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</row>
    <row r="23" spans="1:29" x14ac:dyDescent="0.2">
      <c r="A23" s="206"/>
      <c r="B23" s="206"/>
      <c r="C23" s="206"/>
      <c r="D23" s="349" t="s">
        <v>232</v>
      </c>
      <c r="E23" s="206"/>
      <c r="F23" s="206"/>
      <c r="G23" s="206"/>
      <c r="H23" s="206"/>
      <c r="I23" s="206"/>
      <c r="J23" s="206"/>
      <c r="K23" s="206"/>
      <c r="L23" s="206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</row>
    <row r="24" spans="1:29" x14ac:dyDescent="0.2">
      <c r="A24" s="206"/>
      <c r="B24" s="206"/>
      <c r="C24" s="206"/>
      <c r="D24" s="349" t="s">
        <v>233</v>
      </c>
      <c r="E24" s="206"/>
      <c r="F24" s="206"/>
      <c r="G24" s="206"/>
      <c r="H24" s="206"/>
      <c r="I24" s="206"/>
      <c r="J24" s="206"/>
      <c r="K24" s="206"/>
      <c r="L24" s="206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</row>
    <row r="25" spans="1:29" x14ac:dyDescent="0.2">
      <c r="A25" s="206"/>
      <c r="B25" s="206"/>
      <c r="C25" s="206"/>
      <c r="D25" s="349" t="s">
        <v>234</v>
      </c>
      <c r="E25" s="206"/>
      <c r="F25" s="206"/>
      <c r="G25" s="206"/>
      <c r="H25" s="206"/>
      <c r="I25" s="206"/>
      <c r="J25" s="206"/>
      <c r="K25" s="206"/>
      <c r="L25" s="206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</row>
    <row r="26" spans="1:29" x14ac:dyDescent="0.2">
      <c r="A26" s="206"/>
      <c r="B26" s="206"/>
      <c r="C26" s="206"/>
      <c r="D26" s="206"/>
      <c r="E26" s="206"/>
      <c r="F26" s="206"/>
      <c r="G26" s="206"/>
      <c r="H26" s="206"/>
      <c r="I26" s="206"/>
      <c r="J26" s="206"/>
      <c r="K26" s="206"/>
      <c r="L26" s="206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</row>
    <row r="27" spans="1:29" x14ac:dyDescent="0.2">
      <c r="A27" s="206"/>
      <c r="B27" s="206"/>
      <c r="C27" s="206"/>
      <c r="D27" s="206"/>
      <c r="E27" s="206"/>
      <c r="F27" s="206"/>
      <c r="G27" s="206"/>
      <c r="H27" s="206"/>
      <c r="I27" s="206"/>
      <c r="J27" s="206"/>
      <c r="K27" s="206"/>
      <c r="L27" s="206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</row>
    <row r="28" spans="1:29" x14ac:dyDescent="0.2">
      <c r="A28" s="206"/>
      <c r="B28" s="206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</row>
    <row r="29" spans="1:29" x14ac:dyDescent="0.2">
      <c r="A29" s="206"/>
      <c r="B29" s="206"/>
      <c r="C29" s="206"/>
      <c r="D29" s="206"/>
      <c r="E29" s="206"/>
      <c r="F29" s="206"/>
      <c r="G29" s="206"/>
      <c r="H29" s="206"/>
      <c r="I29" s="206"/>
      <c r="J29" s="206"/>
      <c r="K29" s="206"/>
      <c r="L29" s="206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</row>
    <row r="30" spans="1:29" x14ac:dyDescent="0.2">
      <c r="A30" s="206"/>
      <c r="B30" s="206"/>
      <c r="C30" s="206"/>
      <c r="D30" s="206"/>
      <c r="E30" s="206"/>
      <c r="F30" s="206"/>
      <c r="G30" s="206"/>
      <c r="H30" s="206"/>
      <c r="I30" s="206"/>
      <c r="J30" s="206"/>
      <c r="K30" s="206"/>
      <c r="L30" s="206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</row>
    <row r="31" spans="1:29" x14ac:dyDescent="0.2">
      <c r="A31" s="206"/>
      <c r="B31" s="206"/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</row>
    <row r="32" spans="1:29" x14ac:dyDescent="0.2">
      <c r="A32" s="206"/>
      <c r="B32" s="206"/>
      <c r="C32" s="206"/>
      <c r="D32" s="206"/>
      <c r="E32" s="206"/>
      <c r="F32" s="206"/>
      <c r="G32" s="206"/>
      <c r="H32" s="206"/>
      <c r="I32" s="206"/>
      <c r="J32" s="206"/>
      <c r="K32" s="206"/>
      <c r="L32" s="206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</row>
    <row r="33" spans="1:29" x14ac:dyDescent="0.2">
      <c r="A33" s="206"/>
      <c r="B33" s="206"/>
      <c r="C33" s="206"/>
      <c r="D33" s="206"/>
      <c r="E33" s="206"/>
      <c r="F33" s="206"/>
      <c r="G33" s="206"/>
      <c r="H33" s="206"/>
      <c r="I33" s="206"/>
      <c r="J33" s="206"/>
      <c r="K33" s="206"/>
      <c r="L33" s="206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</row>
    <row r="34" spans="1:29" x14ac:dyDescent="0.2">
      <c r="A34" s="206"/>
      <c r="B34" s="206"/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</row>
    <row r="35" spans="1:29" x14ac:dyDescent="0.2">
      <c r="A35" s="206"/>
      <c r="B35" s="206"/>
      <c r="C35" s="206"/>
      <c r="D35" s="206"/>
      <c r="E35" s="206"/>
      <c r="F35" s="206"/>
      <c r="G35" s="206"/>
      <c r="H35" s="206"/>
      <c r="I35" s="206"/>
      <c r="J35" s="206"/>
      <c r="K35" s="206"/>
      <c r="L35" s="206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</row>
    <row r="36" spans="1:29" x14ac:dyDescent="0.2">
      <c r="A36" s="206"/>
      <c r="B36" s="206"/>
      <c r="C36" s="206"/>
      <c r="D36" s="206"/>
      <c r="E36" s="206"/>
      <c r="F36" s="206"/>
      <c r="G36" s="206"/>
      <c r="H36" s="206"/>
      <c r="I36" s="206"/>
      <c r="J36" s="206"/>
      <c r="K36" s="206"/>
      <c r="L36" s="206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</row>
    <row r="37" spans="1:29" x14ac:dyDescent="0.2">
      <c r="A37" s="206"/>
      <c r="B37" s="206"/>
      <c r="C37" s="206"/>
      <c r="D37" s="206"/>
      <c r="E37" s="206"/>
      <c r="F37" s="206"/>
      <c r="G37" s="206"/>
      <c r="H37" s="206"/>
      <c r="I37" s="206"/>
      <c r="J37" s="206"/>
      <c r="K37" s="206"/>
      <c r="L37" s="206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</row>
    <row r="38" spans="1:29" x14ac:dyDescent="0.2">
      <c r="A38" s="206"/>
      <c r="B38" s="206"/>
      <c r="C38" s="206"/>
      <c r="D38" s="206"/>
      <c r="E38" s="206"/>
      <c r="F38" s="206"/>
      <c r="G38" s="206"/>
      <c r="H38" s="206"/>
      <c r="I38" s="206"/>
      <c r="J38" s="206"/>
      <c r="K38" s="206"/>
      <c r="L38" s="206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</row>
    <row r="39" spans="1:29" x14ac:dyDescent="0.2">
      <c r="A39" s="218"/>
      <c r="B39" s="218"/>
      <c r="C39" s="218"/>
      <c r="D39" s="218"/>
      <c r="E39" s="218"/>
      <c r="F39" s="218"/>
      <c r="G39" s="218"/>
      <c r="H39" s="218"/>
      <c r="I39" s="218"/>
      <c r="J39" s="218"/>
      <c r="K39" s="218"/>
      <c r="L39" s="218"/>
    </row>
    <row r="40" spans="1:29" x14ac:dyDescent="0.2">
      <c r="A40" s="218"/>
      <c r="B40" s="218"/>
      <c r="C40" s="218"/>
      <c r="D40" s="218"/>
      <c r="E40" s="218"/>
      <c r="F40" s="218"/>
      <c r="G40" s="218"/>
      <c r="H40" s="218"/>
      <c r="I40" s="218"/>
      <c r="J40" s="218"/>
      <c r="K40" s="218"/>
      <c r="L40" s="218"/>
    </row>
    <row r="41" spans="1:29" x14ac:dyDescent="0.2">
      <c r="A41" s="218"/>
      <c r="B41" s="218"/>
      <c r="C41" s="218"/>
      <c r="D41" s="218"/>
      <c r="E41" s="218"/>
      <c r="F41" s="218"/>
      <c r="G41" s="218"/>
      <c r="H41" s="218"/>
      <c r="I41" s="218"/>
      <c r="J41" s="218"/>
      <c r="K41" s="218"/>
      <c r="L41" s="218"/>
    </row>
    <row r="42" spans="1:29" x14ac:dyDescent="0.2">
      <c r="A42" s="218"/>
      <c r="B42" s="218"/>
      <c r="C42" s="218"/>
      <c r="D42" s="218"/>
      <c r="E42" s="218"/>
      <c r="F42" s="218"/>
      <c r="G42" s="218"/>
      <c r="H42" s="218"/>
      <c r="I42" s="218"/>
      <c r="J42" s="218"/>
      <c r="K42" s="218"/>
      <c r="L42" s="218"/>
    </row>
    <row r="43" spans="1:29" x14ac:dyDescent="0.2">
      <c r="A43" s="218"/>
      <c r="B43" s="218"/>
      <c r="C43" s="218"/>
      <c r="D43" s="218"/>
      <c r="E43" s="218"/>
      <c r="F43" s="218"/>
      <c r="G43" s="218"/>
      <c r="H43" s="218"/>
      <c r="I43" s="218"/>
      <c r="J43" s="218"/>
      <c r="K43" s="218"/>
      <c r="L43" s="218"/>
    </row>
    <row r="44" spans="1:29" x14ac:dyDescent="0.2">
      <c r="A44" s="218"/>
      <c r="B44" s="218"/>
      <c r="C44" s="218"/>
      <c r="D44" s="218"/>
      <c r="E44" s="218"/>
      <c r="F44" s="218"/>
      <c r="G44" s="218"/>
      <c r="H44" s="218"/>
      <c r="I44" s="218"/>
      <c r="J44" s="218"/>
      <c r="K44" s="218"/>
      <c r="L44" s="218"/>
    </row>
    <row r="45" spans="1:29" x14ac:dyDescent="0.2">
      <c r="A45" s="218"/>
      <c r="B45" s="218"/>
      <c r="C45" s="218"/>
      <c r="D45" s="218"/>
      <c r="E45" s="218"/>
      <c r="F45" s="218"/>
      <c r="G45" s="218"/>
      <c r="H45" s="218"/>
      <c r="I45" s="218"/>
      <c r="J45" s="218"/>
      <c r="K45" s="218"/>
      <c r="L45" s="218"/>
    </row>
    <row r="46" spans="1:29" x14ac:dyDescent="0.2">
      <c r="A46" s="218"/>
      <c r="B46" s="218"/>
      <c r="C46" s="218"/>
      <c r="D46" s="218"/>
      <c r="E46" s="218"/>
      <c r="F46" s="218"/>
      <c r="G46" s="218"/>
      <c r="H46" s="218"/>
      <c r="I46" s="218"/>
      <c r="J46" s="218"/>
      <c r="K46" s="218"/>
      <c r="L46" s="218"/>
    </row>
    <row r="47" spans="1:29" x14ac:dyDescent="0.2">
      <c r="A47" s="218"/>
      <c r="B47" s="218"/>
      <c r="C47" s="218"/>
      <c r="D47" s="218"/>
      <c r="E47" s="218"/>
      <c r="F47" s="218"/>
      <c r="G47" s="218"/>
      <c r="H47" s="218"/>
      <c r="I47" s="218"/>
      <c r="J47" s="218"/>
      <c r="K47" s="218"/>
      <c r="L47" s="218"/>
    </row>
    <row r="48" spans="1:29" x14ac:dyDescent="0.2">
      <c r="A48" s="218"/>
      <c r="B48" s="218"/>
      <c r="C48" s="218"/>
      <c r="D48" s="218"/>
      <c r="E48" s="218"/>
      <c r="F48" s="218"/>
      <c r="G48" s="218"/>
      <c r="H48" s="218"/>
      <c r="I48" s="218"/>
      <c r="J48" s="218"/>
      <c r="K48" s="218"/>
      <c r="L48" s="218"/>
    </row>
    <row r="49" spans="1:12" x14ac:dyDescent="0.2">
      <c r="A49" s="218"/>
      <c r="B49" s="218"/>
      <c r="C49" s="218"/>
      <c r="D49" s="218"/>
      <c r="E49" s="218"/>
      <c r="F49" s="218"/>
      <c r="G49" s="218"/>
      <c r="H49" s="218"/>
      <c r="I49" s="218"/>
      <c r="J49" s="218"/>
      <c r="K49" s="218"/>
      <c r="L49" s="218"/>
    </row>
    <row r="50" spans="1:12" x14ac:dyDescent="0.2">
      <c r="A50" s="218"/>
      <c r="B50" s="218"/>
      <c r="C50" s="218"/>
      <c r="D50" s="218"/>
      <c r="E50" s="218"/>
      <c r="F50" s="218"/>
      <c r="G50" s="218"/>
      <c r="H50" s="218"/>
      <c r="I50" s="218"/>
      <c r="J50" s="218"/>
      <c r="K50" s="218"/>
      <c r="L50" s="218"/>
    </row>
    <row r="51" spans="1:12" x14ac:dyDescent="0.2">
      <c r="A51" s="218"/>
      <c r="B51" s="218"/>
      <c r="C51" s="218"/>
      <c r="D51" s="218"/>
      <c r="E51" s="218"/>
      <c r="F51" s="218"/>
      <c r="G51" s="218"/>
      <c r="H51" s="218"/>
      <c r="I51" s="218"/>
      <c r="J51" s="218"/>
      <c r="K51" s="218"/>
      <c r="L51" s="218"/>
    </row>
    <row r="52" spans="1:12" x14ac:dyDescent="0.2">
      <c r="A52" s="218"/>
      <c r="B52" s="218"/>
      <c r="C52" s="218"/>
      <c r="D52" s="218"/>
      <c r="E52" s="218"/>
      <c r="F52" s="218"/>
      <c r="G52" s="218"/>
      <c r="H52" s="218"/>
      <c r="I52" s="218"/>
      <c r="J52" s="218"/>
      <c r="K52" s="218"/>
      <c r="L52" s="218"/>
    </row>
    <row r="53" spans="1:12" x14ac:dyDescent="0.2">
      <c r="A53" s="218"/>
      <c r="B53" s="218"/>
      <c r="C53" s="218"/>
      <c r="D53" s="218"/>
      <c r="E53" s="218"/>
      <c r="F53" s="218"/>
      <c r="G53" s="218"/>
      <c r="H53" s="218"/>
      <c r="I53" s="218"/>
      <c r="J53" s="218"/>
      <c r="K53" s="218"/>
      <c r="L53" s="218"/>
    </row>
    <row r="54" spans="1:12" x14ac:dyDescent="0.2">
      <c r="A54" s="218"/>
      <c r="B54" s="218"/>
      <c r="C54" s="218"/>
      <c r="D54" s="218"/>
      <c r="E54" s="218"/>
      <c r="F54" s="218"/>
      <c r="G54" s="218"/>
      <c r="H54" s="218"/>
      <c r="I54" s="218"/>
      <c r="J54" s="218"/>
      <c r="K54" s="218"/>
      <c r="L54" s="218"/>
    </row>
    <row r="55" spans="1:12" x14ac:dyDescent="0.2">
      <c r="A55" s="218"/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</row>
    <row r="56" spans="1:12" x14ac:dyDescent="0.2">
      <c r="A56" s="218"/>
      <c r="B56" s="218"/>
      <c r="C56" s="218"/>
      <c r="D56" s="218"/>
      <c r="E56" s="218"/>
      <c r="F56" s="218"/>
      <c r="G56" s="218"/>
      <c r="H56" s="218"/>
      <c r="I56" s="218"/>
      <c r="J56" s="218"/>
      <c r="K56" s="218"/>
      <c r="L56" s="218"/>
    </row>
    <row r="57" spans="1:12" x14ac:dyDescent="0.2">
      <c r="A57" s="218"/>
      <c r="B57" s="218"/>
      <c r="C57" s="218"/>
      <c r="D57" s="218"/>
      <c r="E57" s="218"/>
      <c r="F57" s="218"/>
      <c r="G57" s="218"/>
      <c r="H57" s="218"/>
      <c r="I57" s="218"/>
      <c r="J57" s="218"/>
      <c r="K57" s="218"/>
      <c r="L57" s="218"/>
    </row>
    <row r="58" spans="1:12" x14ac:dyDescent="0.2">
      <c r="A58" s="218"/>
      <c r="B58" s="218"/>
      <c r="C58" s="218"/>
      <c r="D58" s="218"/>
      <c r="E58" s="218"/>
      <c r="F58" s="218"/>
      <c r="G58" s="218"/>
      <c r="H58" s="218"/>
      <c r="I58" s="218"/>
      <c r="J58" s="218"/>
      <c r="K58" s="218"/>
      <c r="L58" s="218"/>
    </row>
    <row r="59" spans="1:12" x14ac:dyDescent="0.2">
      <c r="A59" s="218"/>
      <c r="B59" s="218"/>
      <c r="C59" s="218"/>
      <c r="D59" s="218"/>
      <c r="E59" s="218"/>
      <c r="F59" s="218"/>
      <c r="G59" s="218"/>
      <c r="H59" s="218"/>
      <c r="I59" s="218"/>
      <c r="J59" s="218"/>
      <c r="K59" s="218"/>
      <c r="L59" s="218"/>
    </row>
    <row r="60" spans="1:12" x14ac:dyDescent="0.2">
      <c r="A60" s="218"/>
      <c r="B60" s="218"/>
      <c r="C60" s="218"/>
      <c r="D60" s="218"/>
      <c r="E60" s="218"/>
      <c r="F60" s="218"/>
      <c r="G60" s="218"/>
      <c r="H60" s="218"/>
      <c r="I60" s="218"/>
      <c r="J60" s="218"/>
      <c r="K60" s="218"/>
      <c r="L60" s="218"/>
    </row>
    <row r="61" spans="1:12" x14ac:dyDescent="0.2">
      <c r="A61" s="218"/>
      <c r="B61" s="218"/>
      <c r="C61" s="218"/>
      <c r="D61" s="218"/>
      <c r="E61" s="218"/>
      <c r="F61" s="218"/>
      <c r="G61" s="218"/>
      <c r="H61" s="218"/>
      <c r="I61" s="218"/>
      <c r="J61" s="218"/>
      <c r="K61" s="218"/>
      <c r="L61" s="218"/>
    </row>
    <row r="62" spans="1:12" x14ac:dyDescent="0.2">
      <c r="A62" s="218"/>
      <c r="B62" s="218"/>
      <c r="C62" s="218"/>
      <c r="D62" s="218"/>
      <c r="E62" s="218"/>
      <c r="F62" s="218"/>
      <c r="G62" s="218"/>
      <c r="H62" s="218"/>
      <c r="I62" s="218"/>
      <c r="J62" s="218"/>
      <c r="K62" s="218"/>
      <c r="L62" s="218"/>
    </row>
    <row r="63" spans="1:12" x14ac:dyDescent="0.2">
      <c r="A63" s="218"/>
      <c r="B63" s="218"/>
      <c r="C63" s="218"/>
      <c r="D63" s="218"/>
      <c r="E63" s="218"/>
      <c r="F63" s="218"/>
      <c r="G63" s="218"/>
      <c r="H63" s="218"/>
      <c r="I63" s="218"/>
      <c r="J63" s="218"/>
      <c r="K63" s="218"/>
      <c r="L63" s="218"/>
    </row>
    <row r="64" spans="1:12" x14ac:dyDescent="0.2">
      <c r="A64" s="218"/>
      <c r="B64" s="218"/>
      <c r="C64" s="218"/>
      <c r="D64" s="218"/>
      <c r="E64" s="218"/>
      <c r="F64" s="218"/>
      <c r="G64" s="218"/>
      <c r="H64" s="218"/>
      <c r="I64" s="218"/>
      <c r="J64" s="218"/>
      <c r="K64" s="218"/>
      <c r="L64" s="218"/>
    </row>
    <row r="65" spans="1:12" x14ac:dyDescent="0.2">
      <c r="A65" s="218"/>
      <c r="B65" s="218"/>
      <c r="C65" s="218"/>
      <c r="D65" s="218"/>
      <c r="E65" s="218"/>
      <c r="F65" s="218"/>
      <c r="G65" s="218"/>
      <c r="H65" s="218"/>
      <c r="I65" s="218"/>
      <c r="J65" s="218"/>
      <c r="K65" s="218"/>
      <c r="L65" s="218"/>
    </row>
    <row r="66" spans="1:12" x14ac:dyDescent="0.2">
      <c r="A66" s="218"/>
      <c r="B66" s="218"/>
      <c r="C66" s="218"/>
      <c r="D66" s="218"/>
      <c r="E66" s="218"/>
      <c r="F66" s="218"/>
      <c r="G66" s="218"/>
      <c r="H66" s="218"/>
      <c r="I66" s="218"/>
      <c r="J66" s="218"/>
      <c r="K66" s="218"/>
      <c r="L66" s="218"/>
    </row>
    <row r="67" spans="1:12" x14ac:dyDescent="0.2">
      <c r="A67" s="218"/>
      <c r="B67" s="218"/>
      <c r="C67" s="218"/>
      <c r="D67" s="218"/>
      <c r="E67" s="218"/>
      <c r="F67" s="218"/>
      <c r="G67" s="218"/>
      <c r="H67" s="218"/>
      <c r="I67" s="218"/>
      <c r="J67" s="218"/>
      <c r="K67" s="218"/>
      <c r="L67" s="218"/>
    </row>
    <row r="68" spans="1:12" x14ac:dyDescent="0.2">
      <c r="A68" s="218"/>
      <c r="B68" s="218"/>
      <c r="C68" s="218"/>
      <c r="D68" s="218"/>
      <c r="E68" s="218"/>
      <c r="F68" s="218"/>
      <c r="G68" s="218"/>
      <c r="H68" s="218"/>
      <c r="I68" s="218"/>
      <c r="J68" s="218"/>
      <c r="K68" s="218"/>
      <c r="L68" s="218"/>
    </row>
    <row r="69" spans="1:12" x14ac:dyDescent="0.2">
      <c r="A69" s="218"/>
      <c r="B69" s="218"/>
      <c r="C69" s="218"/>
      <c r="D69" s="218"/>
      <c r="E69" s="218"/>
      <c r="F69" s="218"/>
      <c r="G69" s="218"/>
      <c r="H69" s="218"/>
      <c r="I69" s="218"/>
      <c r="J69" s="218"/>
      <c r="K69" s="218"/>
      <c r="L69" s="218"/>
    </row>
    <row r="70" spans="1:12" x14ac:dyDescent="0.2">
      <c r="A70" s="218"/>
      <c r="B70" s="218"/>
      <c r="C70" s="218"/>
      <c r="D70" s="218"/>
      <c r="E70" s="218"/>
      <c r="F70" s="218"/>
      <c r="G70" s="218"/>
      <c r="H70" s="218"/>
      <c r="I70" s="218"/>
      <c r="J70" s="218"/>
      <c r="K70" s="218"/>
      <c r="L70" s="218"/>
    </row>
    <row r="71" spans="1:12" x14ac:dyDescent="0.2">
      <c r="A71" s="218"/>
      <c r="B71" s="218"/>
      <c r="C71" s="218"/>
      <c r="D71" s="218"/>
      <c r="E71" s="218"/>
      <c r="F71" s="218"/>
      <c r="G71" s="218"/>
      <c r="H71" s="218"/>
      <c r="I71" s="218"/>
      <c r="J71" s="218"/>
      <c r="K71" s="218"/>
      <c r="L71" s="218"/>
    </row>
    <row r="72" spans="1:12" x14ac:dyDescent="0.2">
      <c r="A72" s="218"/>
      <c r="B72" s="218"/>
      <c r="C72" s="218"/>
      <c r="D72" s="218"/>
      <c r="E72" s="218"/>
      <c r="F72" s="218"/>
      <c r="G72" s="218"/>
      <c r="H72" s="218"/>
      <c r="I72" s="218"/>
      <c r="J72" s="218"/>
      <c r="K72" s="218"/>
      <c r="L72" s="218"/>
    </row>
    <row r="73" spans="1:12" x14ac:dyDescent="0.2">
      <c r="A73" s="218"/>
      <c r="B73" s="218"/>
      <c r="C73" s="218"/>
      <c r="D73" s="218"/>
      <c r="E73" s="218"/>
      <c r="F73" s="218"/>
      <c r="G73" s="218"/>
      <c r="H73" s="218"/>
      <c r="I73" s="218"/>
      <c r="J73" s="218"/>
      <c r="K73" s="218"/>
      <c r="L73" s="218"/>
    </row>
    <row r="74" spans="1:12" x14ac:dyDescent="0.2">
      <c r="A74" s="218"/>
      <c r="B74" s="218"/>
      <c r="C74" s="218"/>
      <c r="D74" s="218"/>
      <c r="E74" s="218"/>
      <c r="F74" s="218"/>
      <c r="G74" s="218"/>
      <c r="H74" s="218"/>
      <c r="I74" s="218"/>
      <c r="J74" s="218"/>
      <c r="K74" s="218"/>
      <c r="L74" s="218"/>
    </row>
    <row r="75" spans="1:12" x14ac:dyDescent="0.2">
      <c r="A75" s="218"/>
      <c r="B75" s="218"/>
      <c r="C75" s="218"/>
      <c r="D75" s="218"/>
      <c r="E75" s="218"/>
      <c r="F75" s="218"/>
      <c r="G75" s="218"/>
      <c r="H75" s="218"/>
      <c r="I75" s="218"/>
      <c r="J75" s="218"/>
      <c r="K75" s="218"/>
      <c r="L75" s="218"/>
    </row>
    <row r="76" spans="1:12" x14ac:dyDescent="0.2">
      <c r="A76" s="218"/>
      <c r="B76" s="218"/>
      <c r="C76" s="218"/>
      <c r="D76" s="218"/>
      <c r="E76" s="218"/>
      <c r="F76" s="218"/>
      <c r="G76" s="218"/>
      <c r="H76" s="218"/>
      <c r="I76" s="218"/>
      <c r="J76" s="218"/>
      <c r="K76" s="218"/>
      <c r="L76" s="218"/>
    </row>
    <row r="77" spans="1:12" x14ac:dyDescent="0.2">
      <c r="A77" s="218"/>
      <c r="B77" s="218"/>
      <c r="C77" s="218"/>
      <c r="D77" s="218"/>
      <c r="E77" s="218"/>
      <c r="F77" s="218"/>
      <c r="G77" s="218"/>
      <c r="H77" s="218"/>
      <c r="I77" s="218"/>
      <c r="J77" s="218"/>
      <c r="K77" s="218"/>
      <c r="L77" s="218"/>
    </row>
    <row r="78" spans="1:12" x14ac:dyDescent="0.2">
      <c r="A78" s="218"/>
      <c r="B78" s="218"/>
      <c r="C78" s="218"/>
      <c r="D78" s="218"/>
      <c r="E78" s="218"/>
      <c r="F78" s="218"/>
      <c r="G78" s="218"/>
      <c r="H78" s="218"/>
      <c r="I78" s="218"/>
      <c r="J78" s="218"/>
      <c r="K78" s="218"/>
      <c r="L78" s="218"/>
    </row>
    <row r="79" spans="1:12" x14ac:dyDescent="0.2">
      <c r="A79" s="218"/>
      <c r="B79" s="218"/>
      <c r="C79" s="218"/>
      <c r="D79" s="218"/>
      <c r="E79" s="218"/>
      <c r="F79" s="218"/>
      <c r="G79" s="218"/>
      <c r="H79" s="218"/>
      <c r="I79" s="218"/>
      <c r="J79" s="218"/>
      <c r="K79" s="218"/>
      <c r="L79" s="218"/>
    </row>
    <row r="80" spans="1:12" x14ac:dyDescent="0.2">
      <c r="A80" s="218"/>
      <c r="B80" s="218"/>
      <c r="C80" s="218"/>
      <c r="D80" s="218"/>
      <c r="E80" s="218"/>
      <c r="F80" s="218"/>
      <c r="G80" s="218"/>
      <c r="H80" s="218"/>
      <c r="I80" s="218"/>
      <c r="J80" s="218"/>
      <c r="K80" s="218"/>
      <c r="L80" s="218"/>
    </row>
    <row r="81" spans="1:12" x14ac:dyDescent="0.2">
      <c r="A81" s="218"/>
      <c r="B81" s="218"/>
      <c r="C81" s="218"/>
      <c r="D81" s="218"/>
      <c r="E81" s="218"/>
      <c r="F81" s="218"/>
      <c r="G81" s="218"/>
      <c r="H81" s="218"/>
      <c r="I81" s="218"/>
      <c r="J81" s="218"/>
      <c r="K81" s="218"/>
      <c r="L81" s="218"/>
    </row>
    <row r="82" spans="1:12" x14ac:dyDescent="0.2">
      <c r="A82" s="218"/>
      <c r="B82" s="218"/>
      <c r="C82" s="218"/>
      <c r="D82" s="218"/>
      <c r="E82" s="218"/>
      <c r="F82" s="218"/>
      <c r="G82" s="218"/>
      <c r="H82" s="218"/>
      <c r="I82" s="218"/>
      <c r="J82" s="218"/>
      <c r="K82" s="218"/>
      <c r="L82" s="218"/>
    </row>
    <row r="83" spans="1:12" x14ac:dyDescent="0.2">
      <c r="A83" s="218"/>
      <c r="B83" s="218"/>
      <c r="C83" s="218"/>
      <c r="D83" s="218"/>
      <c r="E83" s="218"/>
      <c r="F83" s="218"/>
      <c r="G83" s="218"/>
      <c r="H83" s="218"/>
      <c r="I83" s="218"/>
      <c r="J83" s="218"/>
      <c r="K83" s="218"/>
      <c r="L83" s="218"/>
    </row>
    <row r="84" spans="1:12" x14ac:dyDescent="0.2">
      <c r="A84" s="218"/>
      <c r="B84" s="218"/>
      <c r="C84" s="218"/>
      <c r="D84" s="218"/>
      <c r="E84" s="218"/>
      <c r="F84" s="218"/>
      <c r="G84" s="218"/>
      <c r="H84" s="218"/>
      <c r="I84" s="218"/>
      <c r="J84" s="218"/>
      <c r="K84" s="218"/>
      <c r="L84" s="218"/>
    </row>
    <row r="85" spans="1:12" x14ac:dyDescent="0.2">
      <c r="A85" s="218"/>
      <c r="B85" s="218"/>
      <c r="C85" s="218"/>
      <c r="D85" s="218"/>
      <c r="E85" s="218"/>
      <c r="F85" s="218"/>
      <c r="G85" s="218"/>
      <c r="H85" s="218"/>
      <c r="I85" s="218"/>
      <c r="J85" s="218"/>
      <c r="K85" s="218"/>
      <c r="L85" s="218"/>
    </row>
    <row r="86" spans="1:12" x14ac:dyDescent="0.2">
      <c r="A86" s="218"/>
      <c r="B86" s="218"/>
      <c r="C86" s="218"/>
      <c r="D86" s="218"/>
      <c r="E86" s="218"/>
      <c r="F86" s="218"/>
      <c r="G86" s="218"/>
      <c r="H86" s="218"/>
      <c r="I86" s="218"/>
      <c r="J86" s="218"/>
      <c r="K86" s="218"/>
      <c r="L86" s="218"/>
    </row>
    <row r="87" spans="1:12" x14ac:dyDescent="0.2">
      <c r="A87" s="218"/>
      <c r="B87" s="218"/>
      <c r="C87" s="218"/>
      <c r="D87" s="218"/>
      <c r="E87" s="218"/>
      <c r="F87" s="218"/>
      <c r="G87" s="218"/>
      <c r="H87" s="218"/>
      <c r="I87" s="218"/>
      <c r="J87" s="218"/>
      <c r="K87" s="218"/>
      <c r="L87" s="218"/>
    </row>
    <row r="88" spans="1:12" x14ac:dyDescent="0.2">
      <c r="A88" s="218"/>
      <c r="B88" s="218"/>
      <c r="C88" s="218"/>
      <c r="D88" s="218"/>
      <c r="E88" s="218"/>
      <c r="F88" s="218"/>
      <c r="G88" s="218"/>
      <c r="H88" s="218"/>
      <c r="I88" s="218"/>
      <c r="J88" s="218"/>
      <c r="K88" s="218"/>
      <c r="L88" s="218"/>
    </row>
    <row r="89" spans="1:12" x14ac:dyDescent="0.2">
      <c r="A89" s="218"/>
      <c r="B89" s="218"/>
      <c r="C89" s="218"/>
      <c r="D89" s="218"/>
      <c r="E89" s="218"/>
      <c r="F89" s="218"/>
      <c r="G89" s="218"/>
      <c r="H89" s="218"/>
      <c r="I89" s="218"/>
      <c r="J89" s="218"/>
      <c r="K89" s="218"/>
      <c r="L89" s="218"/>
    </row>
    <row r="90" spans="1:12" x14ac:dyDescent="0.2">
      <c r="A90" s="218"/>
      <c r="B90" s="218"/>
      <c r="C90" s="218"/>
      <c r="D90" s="218"/>
      <c r="E90" s="218"/>
      <c r="F90" s="218"/>
      <c r="G90" s="218"/>
      <c r="H90" s="218"/>
      <c r="I90" s="218"/>
      <c r="J90" s="218"/>
      <c r="K90" s="218"/>
      <c r="L90" s="218"/>
    </row>
    <row r="91" spans="1:12" x14ac:dyDescent="0.2">
      <c r="A91" s="218"/>
      <c r="B91" s="218"/>
      <c r="C91" s="218"/>
      <c r="D91" s="218"/>
      <c r="E91" s="218"/>
      <c r="F91" s="218"/>
      <c r="G91" s="218"/>
      <c r="H91" s="218"/>
      <c r="I91" s="218"/>
      <c r="J91" s="218"/>
      <c r="K91" s="218"/>
      <c r="L91" s="218"/>
    </row>
    <row r="92" spans="1:12" x14ac:dyDescent="0.2">
      <c r="A92" s="218"/>
      <c r="B92" s="218"/>
      <c r="C92" s="218"/>
      <c r="D92" s="218"/>
      <c r="E92" s="218"/>
      <c r="F92" s="218"/>
      <c r="G92" s="218"/>
      <c r="H92" s="218"/>
      <c r="I92" s="218"/>
      <c r="J92" s="218"/>
      <c r="K92" s="218"/>
      <c r="L92" s="218"/>
    </row>
    <row r="93" spans="1:12" x14ac:dyDescent="0.2">
      <c r="A93" s="218"/>
      <c r="B93" s="218"/>
      <c r="C93" s="218"/>
      <c r="D93" s="218"/>
      <c r="E93" s="218"/>
      <c r="F93" s="218"/>
      <c r="G93" s="218"/>
      <c r="H93" s="218"/>
      <c r="I93" s="218"/>
      <c r="J93" s="218"/>
      <c r="K93" s="218"/>
      <c r="L93" s="218"/>
    </row>
    <row r="94" spans="1:12" x14ac:dyDescent="0.2">
      <c r="A94" s="218"/>
      <c r="B94" s="218"/>
      <c r="C94" s="218"/>
      <c r="D94" s="218"/>
      <c r="E94" s="218"/>
      <c r="F94" s="218"/>
      <c r="G94" s="218"/>
      <c r="H94" s="218"/>
      <c r="I94" s="218"/>
      <c r="J94" s="218"/>
      <c r="K94" s="218"/>
      <c r="L94" s="218"/>
    </row>
    <row r="95" spans="1:12" x14ac:dyDescent="0.2">
      <c r="A95" s="218"/>
      <c r="B95" s="218"/>
      <c r="C95" s="218"/>
      <c r="D95" s="218"/>
      <c r="E95" s="218"/>
      <c r="F95" s="218"/>
      <c r="G95" s="218"/>
      <c r="H95" s="218"/>
      <c r="I95" s="218"/>
      <c r="J95" s="218"/>
      <c r="K95" s="218"/>
      <c r="L95" s="218"/>
    </row>
    <row r="96" spans="1:12" x14ac:dyDescent="0.2">
      <c r="A96" s="218"/>
      <c r="B96" s="218"/>
      <c r="C96" s="218"/>
      <c r="D96" s="218"/>
      <c r="E96" s="218"/>
      <c r="F96" s="218"/>
      <c r="G96" s="218"/>
      <c r="H96" s="218"/>
      <c r="I96" s="218"/>
      <c r="J96" s="218"/>
      <c r="K96" s="218"/>
      <c r="L96" s="218"/>
    </row>
    <row r="97" spans="1:12" x14ac:dyDescent="0.2">
      <c r="A97" s="218"/>
      <c r="B97" s="218"/>
      <c r="C97" s="218"/>
      <c r="D97" s="218"/>
      <c r="E97" s="218"/>
      <c r="F97" s="218"/>
      <c r="G97" s="218"/>
      <c r="H97" s="218"/>
      <c r="I97" s="218"/>
      <c r="J97" s="218"/>
      <c r="K97" s="218"/>
      <c r="L97" s="218"/>
    </row>
    <row r="98" spans="1:12" x14ac:dyDescent="0.2">
      <c r="A98" s="218"/>
      <c r="B98" s="218"/>
      <c r="C98" s="218"/>
      <c r="D98" s="218"/>
      <c r="E98" s="218"/>
      <c r="F98" s="218"/>
      <c r="G98" s="218"/>
      <c r="H98" s="218"/>
      <c r="I98" s="218"/>
      <c r="J98" s="218"/>
      <c r="K98" s="218"/>
      <c r="L98" s="218"/>
    </row>
    <row r="99" spans="1:12" x14ac:dyDescent="0.2">
      <c r="A99" s="218"/>
      <c r="B99" s="218"/>
      <c r="C99" s="218"/>
      <c r="D99" s="218"/>
      <c r="E99" s="218"/>
      <c r="F99" s="218"/>
      <c r="G99" s="218"/>
      <c r="H99" s="218"/>
      <c r="I99" s="218"/>
      <c r="J99" s="218"/>
      <c r="K99" s="218"/>
      <c r="L99" s="218"/>
    </row>
    <row r="100" spans="1:12" x14ac:dyDescent="0.2">
      <c r="A100" s="218"/>
      <c r="B100" s="218"/>
      <c r="C100" s="218"/>
      <c r="D100" s="218"/>
      <c r="E100" s="218"/>
      <c r="F100" s="218"/>
      <c r="G100" s="218"/>
      <c r="H100" s="218"/>
      <c r="I100" s="218"/>
      <c r="J100" s="218"/>
      <c r="K100" s="218"/>
      <c r="L100" s="218"/>
    </row>
    <row r="101" spans="1:12" x14ac:dyDescent="0.2">
      <c r="A101" s="218"/>
      <c r="B101" s="218"/>
      <c r="C101" s="218"/>
      <c r="D101" s="218"/>
      <c r="E101" s="218"/>
      <c r="F101" s="218"/>
      <c r="G101" s="218"/>
      <c r="H101" s="218"/>
      <c r="I101" s="218"/>
      <c r="J101" s="218"/>
      <c r="K101" s="218"/>
      <c r="L101" s="218"/>
    </row>
    <row r="102" spans="1:12" x14ac:dyDescent="0.2">
      <c r="A102" s="218"/>
      <c r="B102" s="218"/>
      <c r="C102" s="218"/>
      <c r="D102" s="218"/>
      <c r="E102" s="218"/>
      <c r="F102" s="218"/>
      <c r="G102" s="218"/>
      <c r="H102" s="218"/>
      <c r="I102" s="218"/>
      <c r="J102" s="218"/>
      <c r="K102" s="218"/>
      <c r="L102" s="218"/>
    </row>
    <row r="103" spans="1:12" x14ac:dyDescent="0.2">
      <c r="A103" s="218"/>
      <c r="B103" s="218"/>
      <c r="C103" s="218"/>
      <c r="D103" s="218"/>
      <c r="E103" s="218"/>
      <c r="F103" s="218"/>
      <c r="G103" s="218"/>
      <c r="H103" s="218"/>
      <c r="I103" s="218"/>
      <c r="J103" s="218"/>
      <c r="K103" s="218"/>
      <c r="L103" s="218"/>
    </row>
    <row r="104" spans="1:12" x14ac:dyDescent="0.2">
      <c r="A104" s="218"/>
      <c r="B104" s="218"/>
      <c r="C104" s="218"/>
      <c r="D104" s="218"/>
      <c r="E104" s="218"/>
      <c r="F104" s="218"/>
      <c r="G104" s="218"/>
      <c r="H104" s="218"/>
      <c r="I104" s="218"/>
      <c r="J104" s="218"/>
      <c r="K104" s="218"/>
      <c r="L104" s="218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1"/>
  <dimension ref="B1:L24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15.42578125" customWidth="1"/>
    <col min="5" max="5" width="10.5703125" customWidth="1"/>
    <col min="6" max="6" width="13.5703125" style="2" customWidth="1"/>
    <col min="7" max="7" width="3.140625" customWidth="1"/>
    <col min="8" max="8" width="8.28515625" style="2" customWidth="1"/>
    <col min="9" max="9" width="12.42578125" style="2" customWidth="1"/>
    <col min="10" max="10" width="3.140625" style="77" customWidth="1"/>
    <col min="11" max="11" width="10.42578125" style="2" customWidth="1"/>
    <col min="12" max="12" width="3.140625" customWidth="1"/>
  </cols>
  <sheetData>
    <row r="1" spans="2:12" ht="18" x14ac:dyDescent="0.25">
      <c r="C1" s="1" t="s">
        <v>5</v>
      </c>
    </row>
    <row r="2" spans="2:12" x14ac:dyDescent="0.2">
      <c r="C2" s="2" t="s">
        <v>37</v>
      </c>
    </row>
    <row r="4" spans="2:12" x14ac:dyDescent="0.2">
      <c r="C4" s="3" t="s">
        <v>1</v>
      </c>
      <c r="D4" s="2"/>
      <c r="E4" s="2"/>
      <c r="G4" s="2"/>
    </row>
    <row r="5" spans="2:12" ht="15.75" thickBot="1" x14ac:dyDescent="0.25">
      <c r="C5" s="33"/>
      <c r="D5" s="34"/>
      <c r="E5" s="2"/>
      <c r="G5" s="2"/>
    </row>
    <row r="6" spans="2:12" x14ac:dyDescent="0.2">
      <c r="B6" s="4"/>
      <c r="C6" s="36"/>
      <c r="D6" s="37"/>
      <c r="E6" s="37"/>
      <c r="F6" s="102"/>
      <c r="G6" s="103"/>
      <c r="H6" s="45"/>
    </row>
    <row r="7" spans="2:12" x14ac:dyDescent="0.2">
      <c r="B7" s="7"/>
      <c r="C7" s="5" t="s">
        <v>39</v>
      </c>
      <c r="D7" s="65"/>
      <c r="E7" s="35"/>
      <c r="F7" s="114">
        <v>87386</v>
      </c>
      <c r="G7" s="104"/>
      <c r="H7" s="45"/>
    </row>
    <row r="8" spans="2:12" x14ac:dyDescent="0.2">
      <c r="B8" s="7"/>
      <c r="C8" s="5" t="s">
        <v>40</v>
      </c>
      <c r="D8" s="44"/>
      <c r="E8" s="35"/>
      <c r="F8" s="8">
        <v>19472</v>
      </c>
      <c r="G8" s="104"/>
      <c r="H8" s="45"/>
    </row>
    <row r="9" spans="2:12" ht="15.75" thickBot="1" x14ac:dyDescent="0.25">
      <c r="B9" s="10"/>
      <c r="C9" s="11"/>
      <c r="D9" s="95"/>
      <c r="E9" s="105"/>
      <c r="F9" s="106"/>
      <c r="G9" s="107"/>
      <c r="H9" s="45"/>
    </row>
    <row r="10" spans="2:12" x14ac:dyDescent="0.2">
      <c r="C10" s="2"/>
      <c r="D10" s="2"/>
      <c r="E10" s="2"/>
      <c r="G10" s="2"/>
    </row>
    <row r="11" spans="2:12" x14ac:dyDescent="0.2">
      <c r="C11" s="3" t="s">
        <v>4</v>
      </c>
      <c r="D11" s="2"/>
      <c r="E11" s="2"/>
      <c r="G11" s="2"/>
    </row>
    <row r="12" spans="2:12" ht="15.75" thickBot="1" x14ac:dyDescent="0.25">
      <c r="C12" s="33"/>
      <c r="D12" s="2"/>
      <c r="E12" s="2"/>
      <c r="G12" s="2"/>
    </row>
    <row r="13" spans="2:12" x14ac:dyDescent="0.2">
      <c r="B13" s="13"/>
      <c r="C13" s="15"/>
      <c r="D13" s="48"/>
      <c r="E13" s="48"/>
      <c r="F13" s="60"/>
      <c r="G13" s="60"/>
      <c r="H13" s="15"/>
      <c r="I13" s="15"/>
      <c r="J13" s="111"/>
      <c r="K13" s="15"/>
      <c r="L13" s="39"/>
    </row>
    <row r="14" spans="2:12" x14ac:dyDescent="0.2">
      <c r="B14" s="17"/>
      <c r="C14" s="19" t="s">
        <v>248</v>
      </c>
      <c r="D14" s="97"/>
      <c r="E14" s="248">
        <f>F7/F8</f>
        <v>4.4877773212818406</v>
      </c>
      <c r="F14" s="14"/>
      <c r="G14" s="61"/>
      <c r="H14" s="108"/>
      <c r="I14" s="20"/>
      <c r="J14" s="81"/>
      <c r="K14" s="14"/>
      <c r="L14" s="40"/>
    </row>
    <row r="15" spans="2:12" x14ac:dyDescent="0.2">
      <c r="B15" s="17"/>
      <c r="C15" s="19"/>
      <c r="D15" s="97"/>
      <c r="E15" s="59"/>
      <c r="F15" s="26"/>
      <c r="G15" s="61"/>
      <c r="H15" s="85"/>
      <c r="I15" s="280"/>
      <c r="J15" s="81"/>
      <c r="K15" s="14"/>
      <c r="L15" s="40"/>
    </row>
    <row r="16" spans="2:12" x14ac:dyDescent="0.2">
      <c r="B16" s="17"/>
      <c r="C16" s="19"/>
      <c r="D16" s="97"/>
      <c r="E16" s="59"/>
      <c r="F16" s="26"/>
      <c r="G16" s="61"/>
      <c r="H16" s="85"/>
      <c r="I16" s="281"/>
      <c r="J16" s="81"/>
      <c r="K16" s="14"/>
      <c r="L16" s="40"/>
    </row>
    <row r="17" spans="2:12" ht="15.75" x14ac:dyDescent="0.25">
      <c r="B17" s="17"/>
      <c r="C17" s="19" t="s">
        <v>247</v>
      </c>
      <c r="D17" s="71"/>
      <c r="E17" s="42">
        <f>365/E14</f>
        <v>81.33202114755224</v>
      </c>
      <c r="F17" s="100"/>
      <c r="G17" s="61"/>
      <c r="H17" s="85"/>
      <c r="I17" s="280"/>
      <c r="J17" s="81"/>
      <c r="K17" s="14"/>
      <c r="L17" s="40"/>
    </row>
    <row r="18" spans="2:12" ht="15.75" x14ac:dyDescent="0.25">
      <c r="B18" s="17"/>
      <c r="C18" s="19"/>
      <c r="D18" s="71"/>
      <c r="E18" s="59"/>
      <c r="F18" s="100"/>
      <c r="G18" s="61"/>
      <c r="H18" s="75"/>
      <c r="I18" s="76"/>
      <c r="J18" s="81"/>
      <c r="K18" s="14"/>
      <c r="L18" s="40"/>
    </row>
    <row r="19" spans="2:12" ht="15.75" x14ac:dyDescent="0.25">
      <c r="B19" s="17"/>
      <c r="C19" s="19"/>
      <c r="D19" s="71"/>
      <c r="E19" s="59"/>
      <c r="F19" s="109"/>
      <c r="G19" s="61"/>
      <c r="H19" s="75"/>
      <c r="I19" s="14"/>
      <c r="J19" s="81"/>
      <c r="K19" s="14"/>
      <c r="L19" s="40"/>
    </row>
    <row r="20" spans="2:12" ht="15.75" x14ac:dyDescent="0.25">
      <c r="B20" s="17"/>
      <c r="C20" s="19" t="s">
        <v>186</v>
      </c>
      <c r="D20" s="71"/>
      <c r="E20" s="59"/>
      <c r="F20" s="109"/>
      <c r="G20" s="61"/>
      <c r="H20" s="248">
        <f>E17</f>
        <v>81.33202114755224</v>
      </c>
      <c r="I20" s="26" t="s">
        <v>185</v>
      </c>
      <c r="J20" s="26"/>
      <c r="K20" s="14"/>
      <c r="L20" s="40"/>
    </row>
    <row r="21" spans="2:12" ht="15.75" x14ac:dyDescent="0.25">
      <c r="B21" s="17"/>
      <c r="C21" s="19" t="s">
        <v>41</v>
      </c>
      <c r="D21" s="71"/>
      <c r="E21" s="110"/>
      <c r="F21" s="109"/>
      <c r="G21" s="61"/>
      <c r="H21" s="75"/>
      <c r="I21" s="14"/>
      <c r="J21" s="81"/>
      <c r="K21" s="14"/>
      <c r="L21" s="40"/>
    </row>
    <row r="22" spans="2:12" ht="15.75" x14ac:dyDescent="0.25">
      <c r="B22" s="17"/>
      <c r="C22" s="19" t="s">
        <v>42</v>
      </c>
      <c r="D22" s="71"/>
      <c r="E22" s="110"/>
      <c r="F22" s="109"/>
      <c r="G22" s="61"/>
      <c r="H22" s="75"/>
      <c r="I22" s="14"/>
      <c r="J22" s="81"/>
      <c r="K22" s="14"/>
      <c r="L22" s="40"/>
    </row>
    <row r="23" spans="2:12" ht="15.75" x14ac:dyDescent="0.25">
      <c r="B23" s="17"/>
      <c r="C23" s="19" t="s">
        <v>43</v>
      </c>
      <c r="D23" s="71"/>
      <c r="E23" s="110"/>
      <c r="F23" s="109"/>
      <c r="G23" s="61"/>
      <c r="H23" s="75"/>
      <c r="I23" s="14"/>
      <c r="J23" s="81"/>
      <c r="K23" s="14"/>
      <c r="L23" s="40"/>
    </row>
    <row r="24" spans="2:12" ht="15.75" thickBot="1" x14ac:dyDescent="0.25">
      <c r="B24" s="28"/>
      <c r="C24" s="63"/>
      <c r="D24" s="89"/>
      <c r="E24" s="90"/>
      <c r="F24" s="91"/>
      <c r="G24" s="92"/>
      <c r="H24" s="93"/>
      <c r="I24" s="63"/>
      <c r="J24" s="88"/>
      <c r="K24" s="63"/>
      <c r="L24" s="3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2"/>
  <dimension ref="B1:F20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21.140625" customWidth="1"/>
    <col min="4" max="4" width="13.140625" customWidth="1"/>
    <col min="5" max="5" width="3.140625" customWidth="1"/>
    <col min="6" max="6" width="4.7109375" customWidth="1"/>
  </cols>
  <sheetData>
    <row r="1" spans="2:6" ht="18" x14ac:dyDescent="0.25">
      <c r="C1" s="1" t="s">
        <v>5</v>
      </c>
    </row>
    <row r="2" spans="2:6" ht="15" x14ac:dyDescent="0.2">
      <c r="C2" s="2" t="s">
        <v>38</v>
      </c>
    </row>
    <row r="4" spans="2:6" ht="15" x14ac:dyDescent="0.2">
      <c r="C4" s="3" t="s">
        <v>1</v>
      </c>
      <c r="D4" s="2"/>
      <c r="E4" s="2"/>
      <c r="F4" s="2"/>
    </row>
    <row r="5" spans="2:6" ht="15.75" thickBot="1" x14ac:dyDescent="0.25">
      <c r="C5" s="33"/>
      <c r="D5" s="34"/>
      <c r="E5" s="2"/>
      <c r="F5" s="2"/>
    </row>
    <row r="6" spans="2:6" ht="15" x14ac:dyDescent="0.2">
      <c r="B6" s="4"/>
      <c r="C6" s="36"/>
      <c r="D6" s="37"/>
      <c r="E6" s="6"/>
      <c r="F6" s="66"/>
    </row>
    <row r="7" spans="2:6" ht="15" x14ac:dyDescent="0.2">
      <c r="B7" s="7"/>
      <c r="C7" s="5" t="s">
        <v>47</v>
      </c>
      <c r="D7" s="112">
        <v>0.75</v>
      </c>
      <c r="E7" s="47"/>
      <c r="F7" s="67"/>
    </row>
    <row r="8" spans="2:6" ht="15" x14ac:dyDescent="0.2">
      <c r="B8" s="7"/>
      <c r="C8" s="5" t="s">
        <v>48</v>
      </c>
      <c r="D8" s="113">
        <v>6.9000000000000006E-2</v>
      </c>
      <c r="E8" s="47"/>
      <c r="F8" s="67"/>
    </row>
    <row r="9" spans="2:6" ht="15" x14ac:dyDescent="0.2">
      <c r="B9" s="7"/>
      <c r="C9" s="5" t="s">
        <v>49</v>
      </c>
      <c r="D9" s="114">
        <v>815000</v>
      </c>
      <c r="E9" s="47"/>
      <c r="F9" s="67"/>
    </row>
    <row r="10" spans="2:6" ht="15.75" thickBot="1" x14ac:dyDescent="0.25">
      <c r="B10" s="10"/>
      <c r="C10" s="11"/>
      <c r="D10" s="11"/>
      <c r="E10" s="12"/>
      <c r="F10" s="66"/>
    </row>
    <row r="11" spans="2:6" ht="15" x14ac:dyDescent="0.2">
      <c r="C11" s="2"/>
      <c r="D11" s="2"/>
      <c r="E11" s="2"/>
      <c r="F11" s="2"/>
    </row>
    <row r="12" spans="2:6" ht="15" x14ac:dyDescent="0.2">
      <c r="C12" s="3" t="s">
        <v>4</v>
      </c>
      <c r="D12" s="2"/>
      <c r="E12" s="2"/>
      <c r="F12" s="2"/>
    </row>
    <row r="13" spans="2:6" ht="15.75" thickBot="1" x14ac:dyDescent="0.25">
      <c r="C13" s="33"/>
      <c r="D13" s="2"/>
      <c r="E13" s="2"/>
      <c r="F13" s="2"/>
    </row>
    <row r="14" spans="2:6" ht="15" x14ac:dyDescent="0.2">
      <c r="B14" s="13"/>
      <c r="C14" s="15"/>
      <c r="D14" s="48"/>
      <c r="E14" s="39"/>
    </row>
    <row r="15" spans="2:6" ht="15.75" x14ac:dyDescent="0.25">
      <c r="B15" s="17"/>
      <c r="C15" s="19" t="s">
        <v>244</v>
      </c>
      <c r="D15" s="115">
        <f>1+D7</f>
        <v>1.75</v>
      </c>
      <c r="E15" s="40"/>
    </row>
    <row r="16" spans="2:6" ht="15" x14ac:dyDescent="0.2">
      <c r="B16" s="17"/>
      <c r="C16" s="19"/>
      <c r="D16" s="71"/>
      <c r="E16" s="40"/>
    </row>
    <row r="17" spans="2:5" ht="15.75" x14ac:dyDescent="0.25">
      <c r="B17" s="17"/>
      <c r="C17" s="19" t="s">
        <v>36</v>
      </c>
      <c r="D17" s="52">
        <f>D8*D15</f>
        <v>0.12075000000000001</v>
      </c>
      <c r="E17" s="40"/>
    </row>
    <row r="18" spans="2:5" ht="15" x14ac:dyDescent="0.2">
      <c r="B18" s="17"/>
      <c r="C18" s="19"/>
      <c r="D18" s="71"/>
      <c r="E18" s="40"/>
    </row>
    <row r="19" spans="2:5" ht="15.75" x14ac:dyDescent="0.25">
      <c r="B19" s="17"/>
      <c r="C19" s="19" t="s">
        <v>235</v>
      </c>
      <c r="D19" s="116">
        <f>D17*D9</f>
        <v>98411.250000000015</v>
      </c>
      <c r="E19" s="40"/>
    </row>
    <row r="20" spans="2:5" ht="15.75" thickBot="1" x14ac:dyDescent="0.25">
      <c r="B20" s="28"/>
      <c r="C20" s="63"/>
      <c r="D20" s="89"/>
      <c r="E20" s="3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7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1.85546875" customWidth="1"/>
    <col min="4" max="4" width="9.140625" style="2"/>
    <col min="5" max="5" width="3.140625" style="219" customWidth="1"/>
    <col min="9" max="9" width="9.140625" style="2"/>
    <col min="10" max="10" width="3.140625" customWidth="1"/>
  </cols>
  <sheetData>
    <row r="1" spans="2:9" ht="18" x14ac:dyDescent="0.25">
      <c r="C1" s="1" t="s">
        <v>5</v>
      </c>
    </row>
    <row r="2" spans="2:9" x14ac:dyDescent="0.2">
      <c r="C2" s="2" t="s">
        <v>44</v>
      </c>
    </row>
    <row r="4" spans="2:9" x14ac:dyDescent="0.2">
      <c r="C4" s="3" t="s">
        <v>1</v>
      </c>
    </row>
    <row r="5" spans="2:9" ht="15.75" thickBot="1" x14ac:dyDescent="0.25">
      <c r="C5" s="33"/>
      <c r="D5" s="34"/>
    </row>
    <row r="6" spans="2:9" x14ac:dyDescent="0.2">
      <c r="B6" s="4"/>
      <c r="C6" s="36"/>
      <c r="D6" s="37"/>
      <c r="E6" s="220"/>
    </row>
    <row r="7" spans="2:9" x14ac:dyDescent="0.2">
      <c r="B7" s="7"/>
      <c r="C7" s="5" t="s">
        <v>48</v>
      </c>
      <c r="D7" s="254">
        <v>7.1999999999999995E-2</v>
      </c>
      <c r="E7" s="221"/>
    </row>
    <row r="8" spans="2:9" x14ac:dyDescent="0.2">
      <c r="B8" s="7"/>
      <c r="C8" s="5" t="s">
        <v>123</v>
      </c>
      <c r="D8" s="44">
        <v>0.25</v>
      </c>
      <c r="E8" s="221"/>
    </row>
    <row r="9" spans="2:9" ht="15.75" thickBot="1" x14ac:dyDescent="0.25">
      <c r="B9" s="10"/>
      <c r="C9" s="11"/>
      <c r="D9" s="222"/>
      <c r="E9" s="223"/>
    </row>
    <row r="10" spans="2:9" x14ac:dyDescent="0.2">
      <c r="C10" s="2"/>
    </row>
    <row r="11" spans="2:9" x14ac:dyDescent="0.2">
      <c r="C11" s="3" t="s">
        <v>4</v>
      </c>
    </row>
    <row r="12" spans="2:9" ht="15.75" thickBot="1" x14ac:dyDescent="0.25">
      <c r="C12" s="33"/>
    </row>
    <row r="13" spans="2:9" x14ac:dyDescent="0.2">
      <c r="B13" s="13"/>
      <c r="C13" s="15"/>
      <c r="D13" s="15"/>
      <c r="E13" s="39"/>
      <c r="I13"/>
    </row>
    <row r="14" spans="2:9" x14ac:dyDescent="0.2">
      <c r="B14" s="17"/>
      <c r="C14" s="14" t="s">
        <v>195</v>
      </c>
      <c r="D14" s="224">
        <f>1-D8</f>
        <v>0.75</v>
      </c>
      <c r="E14" s="40"/>
      <c r="I14"/>
    </row>
    <row r="15" spans="2:9" x14ac:dyDescent="0.2">
      <c r="B15" s="17"/>
      <c r="C15" s="14"/>
      <c r="D15" s="14"/>
      <c r="E15" s="40"/>
      <c r="I15"/>
    </row>
    <row r="16" spans="2:9" ht="15.75" x14ac:dyDescent="0.25">
      <c r="B16" s="17"/>
      <c r="C16" s="14" t="s">
        <v>249</v>
      </c>
      <c r="D16" s="52">
        <f>(D7*D14)/(1-D7*D14)</f>
        <v>5.7082452431289635E-2</v>
      </c>
      <c r="E16" s="40"/>
      <c r="I16"/>
    </row>
    <row r="17" spans="2:9" ht="15.75" thickBot="1" x14ac:dyDescent="0.25">
      <c r="B17" s="28"/>
      <c r="C17" s="29"/>
      <c r="D17" s="63"/>
      <c r="E17" s="30"/>
      <c r="I17"/>
    </row>
  </sheetData>
  <phoneticPr fontId="0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111111"/>
  <dimension ref="B1:I17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5.5703125" bestFit="1" customWidth="1"/>
    <col min="4" max="4" width="9.140625" style="2"/>
    <col min="5" max="5" width="3.140625" style="219" customWidth="1"/>
    <col min="8" max="8" width="13" customWidth="1"/>
    <col min="9" max="9" width="9.140625" style="2"/>
    <col min="10" max="10" width="3.140625" customWidth="1"/>
  </cols>
  <sheetData>
    <row r="1" spans="2:9" ht="18" x14ac:dyDescent="0.25">
      <c r="C1" s="1" t="s">
        <v>5</v>
      </c>
    </row>
    <row r="2" spans="2:9" x14ac:dyDescent="0.2">
      <c r="C2" s="2" t="s">
        <v>46</v>
      </c>
    </row>
    <row r="4" spans="2:9" x14ac:dyDescent="0.2">
      <c r="C4" s="3" t="s">
        <v>1</v>
      </c>
    </row>
    <row r="5" spans="2:9" ht="15.75" thickBot="1" x14ac:dyDescent="0.25">
      <c r="C5" s="33"/>
      <c r="D5" s="34"/>
    </row>
    <row r="6" spans="2:9" x14ac:dyDescent="0.2">
      <c r="B6" s="4"/>
      <c r="C6" s="36"/>
      <c r="D6" s="37"/>
      <c r="E6" s="220"/>
    </row>
    <row r="7" spans="2:9" x14ac:dyDescent="0.2">
      <c r="B7" s="7"/>
      <c r="C7" s="5" t="s">
        <v>36</v>
      </c>
      <c r="D7" s="254">
        <v>0.16800000000000001</v>
      </c>
      <c r="E7" s="221"/>
    </row>
    <row r="8" spans="2:9" x14ac:dyDescent="0.2">
      <c r="B8" s="7"/>
      <c r="C8" s="5" t="s">
        <v>123</v>
      </c>
      <c r="D8" s="44">
        <v>0.2</v>
      </c>
      <c r="E8" s="221"/>
    </row>
    <row r="9" spans="2:9" ht="15.75" thickBot="1" x14ac:dyDescent="0.25">
      <c r="B9" s="10"/>
      <c r="C9" s="11"/>
      <c r="D9" s="222"/>
      <c r="E9" s="223"/>
    </row>
    <row r="10" spans="2:9" x14ac:dyDescent="0.2">
      <c r="C10" s="2"/>
    </row>
    <row r="11" spans="2:9" x14ac:dyDescent="0.2">
      <c r="C11" s="3" t="s">
        <v>4</v>
      </c>
    </row>
    <row r="12" spans="2:9" ht="15.75" thickBot="1" x14ac:dyDescent="0.25">
      <c r="C12" s="33"/>
    </row>
    <row r="13" spans="2:9" x14ac:dyDescent="0.2">
      <c r="B13" s="13"/>
      <c r="C13" s="15"/>
      <c r="D13" s="15"/>
      <c r="E13" s="39"/>
      <c r="I13"/>
    </row>
    <row r="14" spans="2:9" x14ac:dyDescent="0.2">
      <c r="B14" s="17"/>
      <c r="C14" s="14" t="s">
        <v>195</v>
      </c>
      <c r="D14" s="224">
        <f>1-D8</f>
        <v>0.8</v>
      </c>
      <c r="E14" s="40"/>
      <c r="I14"/>
    </row>
    <row r="15" spans="2:9" x14ac:dyDescent="0.2">
      <c r="B15" s="17"/>
      <c r="C15" s="14"/>
      <c r="D15" s="14"/>
      <c r="E15" s="40"/>
      <c r="I15"/>
    </row>
    <row r="16" spans="2:9" ht="15.75" x14ac:dyDescent="0.25">
      <c r="B16" s="17"/>
      <c r="C16" s="14" t="s">
        <v>250</v>
      </c>
      <c r="D16" s="52">
        <f>(D7*D14)/(1-D7*D14)</f>
        <v>0.15526802218114605</v>
      </c>
      <c r="E16" s="40"/>
      <c r="I16"/>
    </row>
    <row r="17" spans="2:9" ht="15.75" thickBot="1" x14ac:dyDescent="0.25">
      <c r="B17" s="28"/>
      <c r="C17" s="29"/>
      <c r="D17" s="63"/>
      <c r="E17" s="30"/>
      <c r="I17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1111111"/>
  <dimension ref="B1:I22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5.5703125" bestFit="1" customWidth="1"/>
    <col min="4" max="4" width="14.140625" style="2" bestFit="1" customWidth="1"/>
    <col min="5" max="5" width="3.140625" style="219" customWidth="1"/>
    <col min="6" max="6" width="11.42578125" customWidth="1"/>
    <col min="7" max="7" width="15" customWidth="1"/>
    <col min="8" max="8" width="13" customWidth="1"/>
    <col min="9" max="9" width="10" style="2" customWidth="1"/>
    <col min="10" max="10" width="3.140625" customWidth="1"/>
  </cols>
  <sheetData>
    <row r="1" spans="2:9" ht="18" x14ac:dyDescent="0.25">
      <c r="C1" s="1" t="s">
        <v>5</v>
      </c>
    </row>
    <row r="2" spans="2:9" x14ac:dyDescent="0.2">
      <c r="C2" s="2" t="s">
        <v>125</v>
      </c>
    </row>
    <row r="4" spans="2:9" x14ac:dyDescent="0.2">
      <c r="C4" s="3" t="s">
        <v>1</v>
      </c>
    </row>
    <row r="5" spans="2:9" ht="15.75" thickBot="1" x14ac:dyDescent="0.25">
      <c r="C5" s="33"/>
      <c r="D5" s="34"/>
    </row>
    <row r="6" spans="2:9" x14ac:dyDescent="0.2">
      <c r="B6" s="4"/>
      <c r="C6" s="36"/>
      <c r="D6" s="37"/>
      <c r="E6" s="220"/>
    </row>
    <row r="7" spans="2:9" x14ac:dyDescent="0.2">
      <c r="B7" s="7"/>
      <c r="C7" s="5" t="s">
        <v>12</v>
      </c>
      <c r="D7" s="254">
        <v>8.1000000000000003E-2</v>
      </c>
      <c r="E7" s="221"/>
    </row>
    <row r="8" spans="2:9" x14ac:dyDescent="0.2">
      <c r="B8" s="7"/>
      <c r="C8" s="5" t="s">
        <v>127</v>
      </c>
      <c r="D8" s="255">
        <v>0.45</v>
      </c>
      <c r="E8" s="221"/>
    </row>
    <row r="9" spans="2:9" x14ac:dyDescent="0.2">
      <c r="B9" s="7"/>
      <c r="C9" s="5" t="s">
        <v>76</v>
      </c>
      <c r="D9" s="255">
        <v>0.55000000000000004</v>
      </c>
      <c r="E9" s="221"/>
    </row>
    <row r="10" spans="2:9" x14ac:dyDescent="0.2">
      <c r="B10" s="7"/>
      <c r="C10" s="5" t="s">
        <v>13</v>
      </c>
      <c r="D10" s="252">
        <v>120000</v>
      </c>
      <c r="E10" s="221"/>
    </row>
    <row r="11" spans="2:9" x14ac:dyDescent="0.2">
      <c r="B11" s="7"/>
      <c r="C11" s="5" t="s">
        <v>109</v>
      </c>
      <c r="D11" s="278">
        <v>65000</v>
      </c>
      <c r="E11" s="221"/>
    </row>
    <row r="12" spans="2:9" ht="15.75" thickBot="1" x14ac:dyDescent="0.25">
      <c r="B12" s="10"/>
      <c r="C12" s="11"/>
      <c r="D12" s="222"/>
      <c r="E12" s="223"/>
    </row>
    <row r="13" spans="2:9" x14ac:dyDescent="0.2">
      <c r="C13" s="2"/>
    </row>
    <row r="14" spans="2:9" x14ac:dyDescent="0.2">
      <c r="C14" s="3" t="s">
        <v>4</v>
      </c>
    </row>
    <row r="15" spans="2:9" ht="15.75" thickBot="1" x14ac:dyDescent="0.25">
      <c r="C15" s="33"/>
    </row>
    <row r="16" spans="2:9" x14ac:dyDescent="0.2">
      <c r="B16" s="13"/>
      <c r="C16" s="15"/>
      <c r="D16" s="15"/>
      <c r="E16" s="39"/>
      <c r="I16"/>
    </row>
    <row r="17" spans="2:9" x14ac:dyDescent="0.2">
      <c r="B17" s="17"/>
      <c r="C17" s="14" t="s">
        <v>179</v>
      </c>
      <c r="D17" s="139">
        <f>D7*(1/D8)*(1+D9)</f>
        <v>0.27900000000000003</v>
      </c>
      <c r="E17" s="40"/>
      <c r="I17"/>
    </row>
    <row r="18" spans="2:9" x14ac:dyDescent="0.2">
      <c r="B18" s="17"/>
      <c r="C18" s="14"/>
      <c r="D18" s="14"/>
      <c r="E18" s="40"/>
      <c r="I18"/>
    </row>
    <row r="19" spans="2:9" x14ac:dyDescent="0.2">
      <c r="B19" s="17"/>
      <c r="C19" s="14" t="s">
        <v>195</v>
      </c>
      <c r="D19" s="168">
        <f>1-(D11/D10)</f>
        <v>0.45833333333333337</v>
      </c>
      <c r="E19" s="40"/>
      <c r="I19"/>
    </row>
    <row r="20" spans="2:9" x14ac:dyDescent="0.2">
      <c r="B20" s="17"/>
      <c r="C20" s="14"/>
      <c r="D20" s="168"/>
      <c r="E20" s="40"/>
      <c r="I20"/>
    </row>
    <row r="21" spans="2:9" ht="15.75" x14ac:dyDescent="0.25">
      <c r="B21" s="17"/>
      <c r="C21" s="14" t="s">
        <v>250</v>
      </c>
      <c r="D21" s="52">
        <f>(D17*D19)/(1-D17*D19)</f>
        <v>0.14662462376379534</v>
      </c>
      <c r="E21" s="40"/>
      <c r="I21"/>
    </row>
    <row r="22" spans="2:9" ht="15.75" thickBot="1" x14ac:dyDescent="0.25">
      <c r="B22" s="28"/>
      <c r="C22" s="29"/>
      <c r="D22" s="63"/>
      <c r="E22" s="30"/>
      <c r="I2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11111111"/>
  <dimension ref="B1:I21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5.5703125" bestFit="1" customWidth="1"/>
    <col min="4" max="4" width="14.140625" style="2" bestFit="1" customWidth="1"/>
    <col min="5" max="5" width="3.140625" style="219" customWidth="1"/>
    <col min="6" max="6" width="11.42578125" customWidth="1"/>
    <col min="7" max="7" width="15" customWidth="1"/>
    <col min="8" max="8" width="13" customWidth="1"/>
    <col min="9" max="9" width="10" style="2" customWidth="1"/>
    <col min="10" max="10" width="3.140625" customWidth="1"/>
  </cols>
  <sheetData>
    <row r="1" spans="2:9" ht="18" x14ac:dyDescent="0.25">
      <c r="C1" s="1" t="s">
        <v>5</v>
      </c>
    </row>
    <row r="2" spans="2:9" x14ac:dyDescent="0.2">
      <c r="C2" s="2" t="s">
        <v>126</v>
      </c>
    </row>
    <row r="4" spans="2:9" x14ac:dyDescent="0.2">
      <c r="C4" s="3" t="s">
        <v>1</v>
      </c>
    </row>
    <row r="5" spans="2:9" ht="15.75" thickBot="1" x14ac:dyDescent="0.25">
      <c r="C5" s="33"/>
      <c r="D5" s="34"/>
    </row>
    <row r="6" spans="2:9" x14ac:dyDescent="0.2">
      <c r="B6" s="4"/>
      <c r="C6" s="36"/>
      <c r="D6" s="37"/>
      <c r="E6" s="220"/>
    </row>
    <row r="7" spans="2:9" x14ac:dyDescent="0.2">
      <c r="B7" s="7"/>
      <c r="C7" s="5" t="s">
        <v>34</v>
      </c>
      <c r="D7" s="255">
        <v>2.8</v>
      </c>
      <c r="E7" s="221"/>
    </row>
    <row r="8" spans="2:9" x14ac:dyDescent="0.2">
      <c r="B8" s="7"/>
      <c r="C8" s="5" t="s">
        <v>12</v>
      </c>
      <c r="D8" s="254">
        <v>5.7000000000000002E-2</v>
      </c>
      <c r="E8" s="221"/>
    </row>
    <row r="9" spans="2:9" x14ac:dyDescent="0.2">
      <c r="B9" s="7"/>
      <c r="C9" s="5" t="s">
        <v>33</v>
      </c>
      <c r="D9" s="255">
        <v>1.47</v>
      </c>
      <c r="E9" s="221"/>
    </row>
    <row r="10" spans="2:9" x14ac:dyDescent="0.2">
      <c r="B10" s="7"/>
      <c r="C10" s="5" t="s">
        <v>123</v>
      </c>
      <c r="D10" s="44">
        <v>0.55000000000000004</v>
      </c>
      <c r="E10" s="221"/>
    </row>
    <row r="11" spans="2:9" ht="15.75" thickBot="1" x14ac:dyDescent="0.25">
      <c r="B11" s="10"/>
      <c r="C11" s="11"/>
      <c r="D11" s="222"/>
      <c r="E11" s="223"/>
    </row>
    <row r="12" spans="2:9" x14ac:dyDescent="0.2">
      <c r="C12" s="2"/>
    </row>
    <row r="13" spans="2:9" x14ac:dyDescent="0.2">
      <c r="C13" s="3" t="s">
        <v>4</v>
      </c>
    </row>
    <row r="14" spans="2:9" ht="15.75" thickBot="1" x14ac:dyDescent="0.25">
      <c r="C14" s="33"/>
    </row>
    <row r="15" spans="2:9" x14ac:dyDescent="0.2">
      <c r="B15" s="13"/>
      <c r="C15" s="15"/>
      <c r="D15" s="15"/>
      <c r="E15" s="39"/>
      <c r="I15"/>
    </row>
    <row r="16" spans="2:9" x14ac:dyDescent="0.2">
      <c r="B16" s="17"/>
      <c r="C16" s="14" t="s">
        <v>179</v>
      </c>
      <c r="D16" s="139">
        <f>D8*D7*D9</f>
        <v>0.23461199999999999</v>
      </c>
      <c r="E16" s="40"/>
      <c r="I16"/>
    </row>
    <row r="17" spans="2:9" x14ac:dyDescent="0.2">
      <c r="B17" s="17"/>
      <c r="C17" s="14"/>
      <c r="D17" s="14"/>
      <c r="E17" s="40"/>
      <c r="I17"/>
    </row>
    <row r="18" spans="2:9" x14ac:dyDescent="0.2">
      <c r="B18" s="17"/>
      <c r="C18" s="14" t="s">
        <v>195</v>
      </c>
      <c r="D18" s="224">
        <f>1-D10</f>
        <v>0.44999999999999996</v>
      </c>
      <c r="E18" s="40"/>
      <c r="I18"/>
    </row>
    <row r="19" spans="2:9" x14ac:dyDescent="0.2">
      <c r="B19" s="17"/>
      <c r="C19" s="14"/>
      <c r="D19" s="168"/>
      <c r="E19" s="40"/>
      <c r="I19"/>
    </row>
    <row r="20" spans="2:9" ht="15.75" x14ac:dyDescent="0.25">
      <c r="B20" s="17"/>
      <c r="C20" s="14" t="s">
        <v>250</v>
      </c>
      <c r="D20" s="52">
        <f>(D16*D18)/(1-D16*D18)</f>
        <v>0.1180372275091718</v>
      </c>
      <c r="E20" s="40"/>
      <c r="I20"/>
    </row>
    <row r="21" spans="2:9" ht="15.75" thickBot="1" x14ac:dyDescent="0.25">
      <c r="B21" s="28"/>
      <c r="C21" s="29"/>
      <c r="D21" s="63"/>
      <c r="E21" s="30"/>
      <c r="I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21">
    <pageSetUpPr fitToPage="1"/>
  </sheetPr>
  <dimension ref="B1:S58"/>
  <sheetViews>
    <sheetView zoomScaleNormal="100" workbookViewId="0">
      <selection activeCell="C2" sqref="C2:F2"/>
    </sheetView>
  </sheetViews>
  <sheetFormatPr defaultRowHeight="15" x14ac:dyDescent="0.2"/>
  <cols>
    <col min="2" max="2" width="3.140625" customWidth="1"/>
    <col min="3" max="3" width="3" customWidth="1"/>
    <col min="4" max="5" width="3.140625" style="118" customWidth="1"/>
    <col min="6" max="6" width="7.7109375" customWidth="1"/>
    <col min="7" max="7" width="11.28515625" customWidth="1"/>
    <col min="8" max="8" width="11.28515625" style="2" customWidth="1"/>
    <col min="9" max="9" width="12.42578125" style="2" customWidth="1"/>
    <col min="10" max="10" width="14.28515625" style="2" bestFit="1" customWidth="1"/>
    <col min="11" max="11" width="3.140625" style="2" customWidth="1"/>
    <col min="12" max="12" width="14.42578125" style="2" customWidth="1"/>
    <col min="13" max="13" width="22.28515625" customWidth="1"/>
    <col min="14" max="14" width="12.42578125" customWidth="1"/>
    <col min="15" max="15" width="14.28515625" bestFit="1" customWidth="1"/>
    <col min="17" max="17" width="11.28515625" bestFit="1" customWidth="1"/>
    <col min="18" max="19" width="12.28515625" bestFit="1" customWidth="1"/>
  </cols>
  <sheetData>
    <row r="1" spans="2:19" ht="18" x14ac:dyDescent="0.25">
      <c r="C1" s="1" t="s">
        <v>5</v>
      </c>
    </row>
    <row r="2" spans="2:19" x14ac:dyDescent="0.2">
      <c r="C2" s="506" t="s">
        <v>128</v>
      </c>
      <c r="D2" s="506"/>
      <c r="E2" s="506"/>
      <c r="F2" s="506"/>
    </row>
    <row r="4" spans="2:19" x14ac:dyDescent="0.2">
      <c r="C4" s="3" t="s">
        <v>1</v>
      </c>
      <c r="D4" s="119"/>
      <c r="E4" s="119"/>
      <c r="F4" s="2"/>
      <c r="G4" s="2"/>
    </row>
    <row r="5" spans="2:19" ht="15.75" thickBot="1" x14ac:dyDescent="0.25">
      <c r="C5" s="33"/>
      <c r="D5" s="120"/>
      <c r="E5" s="119"/>
      <c r="F5" s="2"/>
      <c r="G5" s="2"/>
    </row>
    <row r="6" spans="2:19" x14ac:dyDescent="0.2">
      <c r="B6" s="377"/>
      <c r="C6" s="378"/>
      <c r="D6" s="379"/>
      <c r="E6" s="379"/>
      <c r="F6" s="380"/>
      <c r="G6" s="380"/>
      <c r="H6" s="378"/>
      <c r="I6" s="378"/>
      <c r="J6" s="378"/>
      <c r="K6" s="381"/>
      <c r="L6" s="381"/>
      <c r="M6" s="381"/>
      <c r="N6" s="381"/>
      <c r="O6" s="381"/>
      <c r="P6" s="382"/>
    </row>
    <row r="7" spans="2:19" ht="15.75" x14ac:dyDescent="0.25">
      <c r="B7" s="383"/>
      <c r="C7" s="384"/>
      <c r="D7" s="385"/>
      <c r="E7" s="386"/>
      <c r="F7" s="387"/>
      <c r="G7" s="388"/>
      <c r="H7" s="389"/>
      <c r="I7" s="390">
        <v>2015</v>
      </c>
      <c r="J7" s="390">
        <v>2016</v>
      </c>
      <c r="K7" s="426"/>
      <c r="L7" s="426"/>
      <c r="M7" s="426"/>
      <c r="N7" s="390">
        <v>2015</v>
      </c>
      <c r="O7" s="390">
        <v>2016</v>
      </c>
      <c r="P7" s="391"/>
    </row>
    <row r="8" spans="2:19" x14ac:dyDescent="0.2">
      <c r="B8" s="383"/>
      <c r="C8" s="509" t="s">
        <v>62</v>
      </c>
      <c r="D8" s="509"/>
      <c r="E8" s="509"/>
      <c r="F8" s="509"/>
      <c r="G8" s="509"/>
      <c r="H8" s="509"/>
      <c r="I8" s="509"/>
      <c r="J8" s="509"/>
      <c r="K8" s="398"/>
      <c r="L8" s="508" t="s">
        <v>63</v>
      </c>
      <c r="M8" s="508"/>
      <c r="N8" s="508"/>
      <c r="O8" s="508"/>
      <c r="P8" s="415"/>
    </row>
    <row r="9" spans="2:19" ht="15.75" x14ac:dyDescent="0.25">
      <c r="B9" s="383"/>
      <c r="C9" s="392" t="s">
        <v>2</v>
      </c>
      <c r="D9" s="393"/>
      <c r="E9" s="394"/>
      <c r="F9" s="395"/>
      <c r="G9" s="396"/>
      <c r="H9" s="397"/>
      <c r="I9" s="397"/>
      <c r="J9" s="397"/>
      <c r="K9" s="398"/>
      <c r="L9" s="392" t="s">
        <v>3</v>
      </c>
      <c r="M9" s="403"/>
      <c r="N9" s="404"/>
      <c r="O9" s="400"/>
      <c r="P9" s="391"/>
    </row>
    <row r="10" spans="2:19" ht="15.75" x14ac:dyDescent="0.25">
      <c r="B10" s="383"/>
      <c r="C10" s="392"/>
      <c r="D10" s="393" t="s">
        <v>50</v>
      </c>
      <c r="E10" s="394"/>
      <c r="F10" s="395"/>
      <c r="G10" s="396"/>
      <c r="H10" s="397"/>
      <c r="I10" s="420">
        <v>19256</v>
      </c>
      <c r="J10" s="420">
        <v>21946</v>
      </c>
      <c r="K10" s="398"/>
      <c r="L10" s="393" t="s">
        <v>291</v>
      </c>
      <c r="M10" s="403"/>
      <c r="N10" s="421">
        <v>171531</v>
      </c>
      <c r="O10" s="8">
        <v>153984</v>
      </c>
      <c r="P10" s="391"/>
      <c r="Q10" s="502"/>
      <c r="R10" s="357"/>
      <c r="S10" s="357"/>
    </row>
    <row r="11" spans="2:19" ht="15.75" x14ac:dyDescent="0.25">
      <c r="B11" s="383"/>
      <c r="C11" s="392"/>
      <c r="D11" s="393" t="s">
        <v>16</v>
      </c>
      <c r="E11" s="394"/>
      <c r="F11" s="395"/>
      <c r="G11" s="396"/>
      <c r="H11" s="397"/>
      <c r="I11" s="422">
        <v>46396</v>
      </c>
      <c r="J11" s="422">
        <v>54486</v>
      </c>
      <c r="K11" s="398"/>
      <c r="L11" s="393" t="s">
        <v>292</v>
      </c>
      <c r="M11" s="403"/>
      <c r="N11" s="423">
        <v>79218</v>
      </c>
      <c r="O11" s="271">
        <v>107606</v>
      </c>
      <c r="P11" s="391"/>
      <c r="Q11" s="502"/>
      <c r="R11" s="357"/>
      <c r="S11" s="357"/>
    </row>
    <row r="12" spans="2:19" ht="15.75" x14ac:dyDescent="0.25">
      <c r="B12" s="383"/>
      <c r="C12" s="392"/>
      <c r="D12" s="393" t="s">
        <v>7</v>
      </c>
      <c r="E12" s="394"/>
      <c r="F12" s="395"/>
      <c r="G12" s="396"/>
      <c r="H12" s="397"/>
      <c r="I12" s="423">
        <v>109626</v>
      </c>
      <c r="J12" s="423">
        <v>129253</v>
      </c>
      <c r="K12" s="398"/>
      <c r="L12" s="392" t="s">
        <v>293</v>
      </c>
      <c r="M12" s="403"/>
      <c r="N12" s="476">
        <f>SUM(N10:N11)</f>
        <v>250749</v>
      </c>
      <c r="O12" s="476">
        <f>SUM(O10:O11)</f>
        <v>261590</v>
      </c>
      <c r="P12" s="391"/>
      <c r="Q12" s="502"/>
      <c r="R12" s="357"/>
      <c r="S12" s="357"/>
    </row>
    <row r="13" spans="2:19" ht="15.75" x14ac:dyDescent="0.25">
      <c r="B13" s="383"/>
      <c r="C13" s="392"/>
      <c r="D13" s="393"/>
      <c r="E13" s="394" t="s">
        <v>56</v>
      </c>
      <c r="F13" s="395"/>
      <c r="G13" s="396"/>
      <c r="H13" s="397"/>
      <c r="I13" s="399">
        <f>SUM(I10:I12)</f>
        <v>175278</v>
      </c>
      <c r="J13" s="414">
        <f>SUM(J10:J12)</f>
        <v>205685</v>
      </c>
      <c r="K13" s="398"/>
      <c r="L13" s="392" t="s">
        <v>54</v>
      </c>
      <c r="M13" s="403"/>
      <c r="N13" s="421">
        <v>255000</v>
      </c>
      <c r="O13" s="253">
        <v>278500</v>
      </c>
      <c r="P13" s="391"/>
      <c r="Q13" s="502"/>
      <c r="R13" s="357"/>
      <c r="S13" s="357"/>
    </row>
    <row r="14" spans="2:19" ht="15.75" x14ac:dyDescent="0.25">
      <c r="B14" s="383"/>
      <c r="C14" s="392"/>
      <c r="D14" s="393"/>
      <c r="E14" s="394"/>
      <c r="F14" s="395"/>
      <c r="G14" s="396"/>
      <c r="H14" s="397"/>
      <c r="I14" s="399"/>
      <c r="J14" s="414"/>
      <c r="K14" s="398"/>
      <c r="L14" s="392" t="s">
        <v>58</v>
      </c>
      <c r="M14" s="403"/>
      <c r="N14" s="399"/>
      <c r="O14" s="399"/>
      <c r="P14" s="391"/>
      <c r="Q14" s="502"/>
    </row>
    <row r="15" spans="2:19" ht="15.75" x14ac:dyDescent="0.25">
      <c r="B15" s="383"/>
      <c r="C15" s="392"/>
      <c r="D15" s="393"/>
      <c r="E15" s="394"/>
      <c r="F15" s="395"/>
      <c r="G15" s="396"/>
      <c r="H15" s="397"/>
      <c r="I15" s="399"/>
      <c r="J15" s="414"/>
      <c r="K15" s="398"/>
      <c r="L15" s="393" t="s">
        <v>295</v>
      </c>
      <c r="M15" s="403"/>
      <c r="N15" s="421">
        <v>160000</v>
      </c>
      <c r="O15" s="8">
        <v>170000</v>
      </c>
      <c r="P15" s="391"/>
      <c r="Q15" s="502"/>
    </row>
    <row r="16" spans="2:19" ht="15.75" x14ac:dyDescent="0.25">
      <c r="B16" s="383"/>
      <c r="C16" s="392" t="s">
        <v>57</v>
      </c>
      <c r="D16" s="393"/>
      <c r="E16" s="394"/>
      <c r="F16" s="395"/>
      <c r="G16" s="396"/>
      <c r="H16" s="397"/>
      <c r="I16" s="401"/>
      <c r="J16" s="400"/>
      <c r="K16" s="398"/>
      <c r="L16" s="393" t="s">
        <v>294</v>
      </c>
      <c r="M16" s="403"/>
      <c r="N16" s="422">
        <v>214915</v>
      </c>
      <c r="O16" s="253">
        <v>280800</v>
      </c>
      <c r="P16" s="391"/>
      <c r="Q16" s="502"/>
    </row>
    <row r="17" spans="2:18" ht="15.75" x14ac:dyDescent="0.25">
      <c r="B17" s="383"/>
      <c r="C17" s="392"/>
      <c r="D17" s="393" t="s">
        <v>51</v>
      </c>
      <c r="E17" s="394"/>
      <c r="F17" s="395"/>
      <c r="G17" s="396"/>
      <c r="H17" s="397"/>
      <c r="I17" s="421">
        <v>705386</v>
      </c>
      <c r="J17" s="421">
        <v>785205</v>
      </c>
      <c r="K17" s="398"/>
      <c r="L17" s="392" t="s">
        <v>293</v>
      </c>
      <c r="M17" s="403"/>
      <c r="N17" s="405">
        <f>N15+N16</f>
        <v>374915</v>
      </c>
      <c r="O17" s="405">
        <f>SUM(O15:O16)</f>
        <v>450800</v>
      </c>
      <c r="P17" s="391"/>
      <c r="Q17" s="502"/>
      <c r="R17" s="357"/>
    </row>
    <row r="18" spans="2:18" ht="16.5" thickBot="1" x14ac:dyDescent="0.3">
      <c r="B18" s="383"/>
      <c r="C18" s="392" t="s">
        <v>10</v>
      </c>
      <c r="D18" s="393"/>
      <c r="E18" s="394"/>
      <c r="F18" s="395"/>
      <c r="G18" s="396"/>
      <c r="H18" s="397"/>
      <c r="I18" s="402">
        <f>I13+I17</f>
        <v>880664</v>
      </c>
      <c r="J18" s="402">
        <f>J17+J13</f>
        <v>990890</v>
      </c>
      <c r="K18" s="398"/>
      <c r="L18" s="392" t="s">
        <v>61</v>
      </c>
      <c r="M18" s="403"/>
      <c r="N18" s="406">
        <f>N12+N13+N17</f>
        <v>880664</v>
      </c>
      <c r="O18" s="406">
        <f>O12+O13+O17</f>
        <v>990890</v>
      </c>
      <c r="P18" s="391"/>
      <c r="Q18" s="424"/>
      <c r="R18" s="357"/>
    </row>
    <row r="19" spans="2:18" ht="17.25" thickTop="1" thickBot="1" x14ac:dyDescent="0.3">
      <c r="B19" s="407"/>
      <c r="C19" s="416"/>
      <c r="D19" s="408"/>
      <c r="E19" s="409"/>
      <c r="F19" s="410"/>
      <c r="G19" s="411"/>
      <c r="H19" s="417"/>
      <c r="I19" s="418"/>
      <c r="J19" s="419"/>
      <c r="K19" s="412"/>
      <c r="L19" s="412"/>
      <c r="M19" s="412"/>
      <c r="N19" s="412"/>
      <c r="O19" s="412"/>
      <c r="P19" s="413"/>
    </row>
    <row r="20" spans="2:18" x14ac:dyDescent="0.2">
      <c r="C20" s="2"/>
      <c r="D20" s="119"/>
      <c r="E20" s="119"/>
      <c r="F20" s="2"/>
      <c r="G20" s="2"/>
    </row>
    <row r="21" spans="2:18" x14ac:dyDescent="0.2">
      <c r="C21" s="3" t="s">
        <v>4</v>
      </c>
      <c r="D21" s="119"/>
      <c r="E21" s="119"/>
      <c r="F21" s="2"/>
      <c r="G21" s="2"/>
      <c r="M21" s="425"/>
      <c r="O21" s="425"/>
    </row>
    <row r="22" spans="2:18" ht="15.75" thickBot="1" x14ac:dyDescent="0.25">
      <c r="C22" s="33"/>
      <c r="D22" s="119"/>
      <c r="E22" s="119"/>
      <c r="F22" s="2"/>
      <c r="G22" s="2"/>
    </row>
    <row r="23" spans="2:18" x14ac:dyDescent="0.2">
      <c r="B23" s="13"/>
      <c r="C23" s="15"/>
      <c r="D23" s="123"/>
      <c r="E23" s="123"/>
      <c r="F23" s="60"/>
      <c r="G23" s="60"/>
      <c r="H23" s="15"/>
      <c r="I23" s="15"/>
      <c r="J23" s="15"/>
      <c r="K23" s="15"/>
      <c r="L23" s="15"/>
      <c r="M23" s="87"/>
      <c r="N23" s="39"/>
    </row>
    <row r="24" spans="2:18" ht="15.75" x14ac:dyDescent="0.25">
      <c r="B24" s="17"/>
      <c r="C24" s="129"/>
      <c r="D24" s="98"/>
      <c r="E24" s="130"/>
      <c r="F24" s="72"/>
      <c r="G24" s="131"/>
      <c r="H24" s="73"/>
      <c r="I24" s="132">
        <v>2015</v>
      </c>
      <c r="J24" s="133" t="s">
        <v>64</v>
      </c>
      <c r="K24" s="133"/>
      <c r="L24" s="134">
        <v>2016</v>
      </c>
      <c r="M24" s="133" t="s">
        <v>64</v>
      </c>
      <c r="N24" s="40"/>
    </row>
    <row r="25" spans="2:18" x14ac:dyDescent="0.2">
      <c r="B25" s="17"/>
      <c r="C25" s="19"/>
      <c r="D25" s="97"/>
      <c r="E25" s="125"/>
      <c r="F25" s="26"/>
      <c r="G25" s="61" t="s">
        <v>62</v>
      </c>
      <c r="H25" s="75"/>
      <c r="I25" s="75"/>
      <c r="J25" s="75"/>
      <c r="K25" s="75"/>
      <c r="L25" s="14"/>
      <c r="M25" s="22"/>
      <c r="N25" s="40"/>
    </row>
    <row r="26" spans="2:18" x14ac:dyDescent="0.2">
      <c r="B26" s="17"/>
      <c r="C26" s="19" t="s">
        <v>2</v>
      </c>
      <c r="D26" s="97"/>
      <c r="E26" s="125"/>
      <c r="F26" s="26"/>
      <c r="G26" s="61"/>
      <c r="H26" s="75"/>
      <c r="I26" s="75"/>
      <c r="J26" s="75"/>
      <c r="K26" s="75"/>
      <c r="L26" s="14"/>
      <c r="M26" s="22"/>
      <c r="N26" s="40"/>
    </row>
    <row r="27" spans="2:18" x14ac:dyDescent="0.2">
      <c r="B27" s="17"/>
      <c r="C27" s="19"/>
      <c r="D27" s="97" t="s">
        <v>50</v>
      </c>
      <c r="E27" s="125"/>
      <c r="F27" s="26"/>
      <c r="G27" s="61"/>
      <c r="H27" s="75"/>
      <c r="I27" s="366">
        <f>I10</f>
        <v>19256</v>
      </c>
      <c r="J27" s="139">
        <f>I27/I33</f>
        <v>2.1865319804147781E-2</v>
      </c>
      <c r="K27" s="75"/>
      <c r="L27" s="366">
        <f>J10</f>
        <v>21946</v>
      </c>
      <c r="M27" s="139">
        <f>L27/L33</f>
        <v>2.2147766149623067E-2</v>
      </c>
      <c r="N27" s="40"/>
    </row>
    <row r="28" spans="2:18" x14ac:dyDescent="0.2">
      <c r="B28" s="17"/>
      <c r="C28" s="19"/>
      <c r="D28" s="97" t="s">
        <v>16</v>
      </c>
      <c r="E28" s="125"/>
      <c r="F28" s="26"/>
      <c r="G28" s="61"/>
      <c r="H28" s="75"/>
      <c r="I28" s="374">
        <f>I11</f>
        <v>46396</v>
      </c>
      <c r="J28" s="139">
        <f>I28/I33</f>
        <v>5.2682975572976756E-2</v>
      </c>
      <c r="K28" s="75"/>
      <c r="L28" s="367">
        <f>J11</f>
        <v>54486</v>
      </c>
      <c r="M28" s="139">
        <f>L28/L33</f>
        <v>5.4986930940871336E-2</v>
      </c>
      <c r="N28" s="40"/>
    </row>
    <row r="29" spans="2:18" x14ac:dyDescent="0.2">
      <c r="B29" s="17"/>
      <c r="C29" s="19"/>
      <c r="D29" s="97" t="s">
        <v>7</v>
      </c>
      <c r="E29" s="125"/>
      <c r="F29" s="26"/>
      <c r="G29" s="61"/>
      <c r="H29" s="75"/>
      <c r="I29" s="370">
        <f>I12</f>
        <v>109626</v>
      </c>
      <c r="J29" s="140">
        <f>I29/I33</f>
        <v>0.12448107337191029</v>
      </c>
      <c r="K29" s="73"/>
      <c r="L29" s="368">
        <f>J12</f>
        <v>129253</v>
      </c>
      <c r="M29" s="140">
        <f>L29/L33</f>
        <v>0.13044132042910919</v>
      </c>
      <c r="N29" s="40"/>
    </row>
    <row r="30" spans="2:18" x14ac:dyDescent="0.2">
      <c r="B30" s="17"/>
      <c r="C30" s="19"/>
      <c r="D30" s="97"/>
      <c r="E30" s="125" t="s">
        <v>56</v>
      </c>
      <c r="F30" s="26"/>
      <c r="G30" s="61"/>
      <c r="H30" s="75"/>
      <c r="I30" s="366">
        <f>I27+I28+I29</f>
        <v>175278</v>
      </c>
      <c r="J30" s="139">
        <f>J27+J28+J29</f>
        <v>0.19902936874903482</v>
      </c>
      <c r="K30" s="75"/>
      <c r="L30" s="366">
        <f>L27+L28+L29</f>
        <v>205685</v>
      </c>
      <c r="M30" s="139">
        <f>M27+M28+M29</f>
        <v>0.20757601751960358</v>
      </c>
      <c r="N30" s="40"/>
    </row>
    <row r="31" spans="2:18" ht="15.75" x14ac:dyDescent="0.25">
      <c r="B31" s="17"/>
      <c r="C31" s="19" t="s">
        <v>57</v>
      </c>
      <c r="D31" s="97"/>
      <c r="E31" s="125"/>
      <c r="F31" s="26"/>
      <c r="G31" s="61"/>
      <c r="H31" s="75"/>
      <c r="I31" s="375"/>
      <c r="J31" s="139"/>
      <c r="K31" s="75"/>
      <c r="L31" s="369"/>
      <c r="M31" s="139"/>
      <c r="N31" s="40"/>
    </row>
    <row r="32" spans="2:18" x14ac:dyDescent="0.2">
      <c r="B32" s="17"/>
      <c r="C32" s="19"/>
      <c r="D32" s="97" t="s">
        <v>51</v>
      </c>
      <c r="E32" s="125"/>
      <c r="F32" s="26"/>
      <c r="G32" s="61"/>
      <c r="H32" s="75"/>
      <c r="I32" s="370">
        <f>I17</f>
        <v>705386</v>
      </c>
      <c r="J32" s="140">
        <f>I32/I33</f>
        <v>0.80097063125096513</v>
      </c>
      <c r="K32" s="73"/>
      <c r="L32" s="370">
        <f>J17</f>
        <v>785205</v>
      </c>
      <c r="M32" s="140">
        <f>L32/L33</f>
        <v>0.79242398248039636</v>
      </c>
      <c r="N32" s="40"/>
    </row>
    <row r="33" spans="2:14" ht="15.75" thickBot="1" x14ac:dyDescent="0.25">
      <c r="B33" s="17"/>
      <c r="C33" s="19" t="s">
        <v>10</v>
      </c>
      <c r="D33" s="97"/>
      <c r="E33" s="125"/>
      <c r="F33" s="26"/>
      <c r="G33" s="61"/>
      <c r="H33" s="75"/>
      <c r="I33" s="371">
        <f>I30+I32</f>
        <v>880664</v>
      </c>
      <c r="J33" s="141">
        <f>J30+J32</f>
        <v>1</v>
      </c>
      <c r="K33" s="138"/>
      <c r="L33" s="371">
        <f>L30+L32</f>
        <v>990890</v>
      </c>
      <c r="M33" s="141">
        <f>M30+M32</f>
        <v>1</v>
      </c>
      <c r="N33" s="40"/>
    </row>
    <row r="34" spans="2:14" ht="16.5" thickTop="1" x14ac:dyDescent="0.25">
      <c r="B34" s="17"/>
      <c r="C34" s="19"/>
      <c r="D34" s="97"/>
      <c r="E34" s="125"/>
      <c r="F34" s="26"/>
      <c r="G34" s="61"/>
      <c r="H34" s="117"/>
      <c r="I34" s="376"/>
      <c r="J34" s="139"/>
      <c r="K34" s="117"/>
      <c r="L34" s="372"/>
      <c r="M34" s="139"/>
      <c r="N34" s="40"/>
    </row>
    <row r="35" spans="2:14" ht="15.75" x14ac:dyDescent="0.25">
      <c r="B35" s="17"/>
      <c r="C35" s="19"/>
      <c r="D35" s="97"/>
      <c r="E35" s="125" t="s">
        <v>63</v>
      </c>
      <c r="F35" s="26"/>
      <c r="G35" s="61"/>
      <c r="H35" s="117"/>
      <c r="I35" s="376"/>
      <c r="J35" s="139"/>
      <c r="K35" s="117"/>
      <c r="L35" s="372"/>
      <c r="M35" s="139"/>
      <c r="N35" s="40"/>
    </row>
    <row r="36" spans="2:14" ht="15.75" x14ac:dyDescent="0.25">
      <c r="B36" s="17"/>
      <c r="C36" s="19" t="s">
        <v>3</v>
      </c>
      <c r="D36" s="97"/>
      <c r="E36" s="125"/>
      <c r="F36" s="26"/>
      <c r="G36" s="61"/>
      <c r="H36" s="117"/>
      <c r="I36" s="376"/>
      <c r="J36" s="139"/>
      <c r="K36" s="117"/>
      <c r="L36" s="372"/>
      <c r="M36" s="139"/>
      <c r="N36" s="40"/>
    </row>
    <row r="37" spans="2:14" ht="15.75" x14ac:dyDescent="0.25">
      <c r="B37" s="17"/>
      <c r="C37" s="19"/>
      <c r="D37" s="97" t="s">
        <v>52</v>
      </c>
      <c r="E37" s="125"/>
      <c r="F37" s="26"/>
      <c r="G37" s="61"/>
      <c r="H37" s="117"/>
      <c r="I37" s="366">
        <f>N10</f>
        <v>171531</v>
      </c>
      <c r="J37" s="139">
        <f>I37/I45</f>
        <v>0.1947746246014371</v>
      </c>
      <c r="K37" s="117"/>
      <c r="L37" s="366">
        <f>O10</f>
        <v>153984</v>
      </c>
      <c r="M37" s="139">
        <f>L37/L45</f>
        <v>0.15539969118671093</v>
      </c>
      <c r="N37" s="40"/>
    </row>
    <row r="38" spans="2:14" ht="15.75" x14ac:dyDescent="0.25">
      <c r="B38" s="17"/>
      <c r="C38" s="19"/>
      <c r="D38" s="97" t="s">
        <v>53</v>
      </c>
      <c r="E38" s="125"/>
      <c r="F38" s="26"/>
      <c r="G38" s="61"/>
      <c r="H38" s="117"/>
      <c r="I38" s="370">
        <f>N11</f>
        <v>79218</v>
      </c>
      <c r="J38" s="140">
        <f>I38/I45</f>
        <v>8.9952581234159681E-2</v>
      </c>
      <c r="K38" s="136"/>
      <c r="L38" s="368">
        <f>O11</f>
        <v>107606</v>
      </c>
      <c r="M38" s="140">
        <f>L38/L45</f>
        <v>0.10859530321226372</v>
      </c>
      <c r="N38" s="40"/>
    </row>
    <row r="39" spans="2:14" ht="15.75" x14ac:dyDescent="0.25">
      <c r="B39" s="17"/>
      <c r="C39" s="19"/>
      <c r="D39" s="97"/>
      <c r="E39" s="125" t="s">
        <v>56</v>
      </c>
      <c r="F39" s="26"/>
      <c r="G39" s="61"/>
      <c r="H39" s="117"/>
      <c r="I39" s="366">
        <f>I37+I38</f>
        <v>250749</v>
      </c>
      <c r="J39" s="139">
        <f>I39/I45</f>
        <v>0.2847272058355968</v>
      </c>
      <c r="K39" s="117"/>
      <c r="L39" s="366">
        <f>L37+L38</f>
        <v>261590</v>
      </c>
      <c r="M39" s="139">
        <f>M38+M37</f>
        <v>0.26399499439897467</v>
      </c>
      <c r="N39" s="40"/>
    </row>
    <row r="40" spans="2:14" ht="15.75" x14ac:dyDescent="0.25">
      <c r="B40" s="17"/>
      <c r="C40" s="19" t="s">
        <v>54</v>
      </c>
      <c r="D40" s="97"/>
      <c r="E40" s="125"/>
      <c r="F40" s="26"/>
      <c r="G40" s="61"/>
      <c r="H40" s="117"/>
      <c r="I40" s="374">
        <f>N13</f>
        <v>255000</v>
      </c>
      <c r="J40" s="139">
        <f>I40/I45</f>
        <v>0.28955424543299146</v>
      </c>
      <c r="K40" s="117"/>
      <c r="L40" s="367">
        <f>O13</f>
        <v>278500</v>
      </c>
      <c r="M40" s="139">
        <f>L40/L45</f>
        <v>0.28106046079786856</v>
      </c>
      <c r="N40" s="40"/>
    </row>
    <row r="41" spans="2:14" ht="15.75" x14ac:dyDescent="0.25">
      <c r="B41" s="17"/>
      <c r="C41" s="19" t="s">
        <v>58</v>
      </c>
      <c r="D41" s="97"/>
      <c r="E41" s="125"/>
      <c r="F41" s="26"/>
      <c r="G41" s="61"/>
      <c r="H41" s="117"/>
      <c r="I41" s="366"/>
      <c r="J41" s="139"/>
      <c r="K41" s="117"/>
      <c r="L41" s="372"/>
      <c r="M41" s="139"/>
      <c r="N41" s="40"/>
    </row>
    <row r="42" spans="2:14" ht="15.75" x14ac:dyDescent="0.25">
      <c r="B42" s="17"/>
      <c r="C42" s="19"/>
      <c r="D42" s="97" t="s">
        <v>59</v>
      </c>
      <c r="E42" s="125"/>
      <c r="F42" s="26"/>
      <c r="G42" s="61"/>
      <c r="H42" s="117"/>
      <c r="I42" s="366">
        <f>N15</f>
        <v>160000</v>
      </c>
      <c r="J42" s="139">
        <f>I42/I45</f>
        <v>0.1816810951736417</v>
      </c>
      <c r="K42" s="117"/>
      <c r="L42" s="366">
        <f>O15</f>
        <v>170000</v>
      </c>
      <c r="M42" s="139">
        <f>L42/L45</f>
        <v>0.17156293836853737</v>
      </c>
      <c r="N42" s="40"/>
    </row>
    <row r="43" spans="2:14" ht="15.75" x14ac:dyDescent="0.25">
      <c r="B43" s="17"/>
      <c r="C43" s="19"/>
      <c r="D43" s="97" t="s">
        <v>60</v>
      </c>
      <c r="E43" s="125"/>
      <c r="F43" s="26"/>
      <c r="G43" s="61"/>
      <c r="H43" s="117"/>
      <c r="I43" s="370">
        <f>N16</f>
        <v>214915</v>
      </c>
      <c r="J43" s="140">
        <f>I43/I45</f>
        <v>0.24403745355777004</v>
      </c>
      <c r="K43" s="136"/>
      <c r="L43" s="368">
        <f>O16</f>
        <v>280800</v>
      </c>
      <c r="M43" s="140">
        <f>L43/L45</f>
        <v>0.2833816064346194</v>
      </c>
      <c r="N43" s="40"/>
    </row>
    <row r="44" spans="2:14" ht="15.75" x14ac:dyDescent="0.25">
      <c r="B44" s="17"/>
      <c r="C44" s="19"/>
      <c r="D44" s="97"/>
      <c r="E44" s="125" t="s">
        <v>56</v>
      </c>
      <c r="F44" s="26"/>
      <c r="G44" s="61"/>
      <c r="H44" s="117"/>
      <c r="I44" s="143">
        <f>I42+I43</f>
        <v>374915</v>
      </c>
      <c r="J44" s="142">
        <f>J42+J43</f>
        <v>0.42571854873141174</v>
      </c>
      <c r="K44" s="135"/>
      <c r="L44" s="373">
        <f>L42+L43</f>
        <v>450800</v>
      </c>
      <c r="M44" s="142">
        <f>M42+M43</f>
        <v>0.45494454480315677</v>
      </c>
      <c r="N44" s="40"/>
    </row>
    <row r="45" spans="2:14" ht="16.5" thickBot="1" x14ac:dyDescent="0.3">
      <c r="B45" s="17"/>
      <c r="C45" s="19" t="s">
        <v>61</v>
      </c>
      <c r="D45" s="97"/>
      <c r="E45" s="125"/>
      <c r="F45" s="26"/>
      <c r="G45" s="61"/>
      <c r="H45" s="117"/>
      <c r="I45" s="144">
        <f>I44+I40+I39</f>
        <v>880664</v>
      </c>
      <c r="J45" s="141">
        <f>J39+J40+J44</f>
        <v>1</v>
      </c>
      <c r="K45" s="137"/>
      <c r="L45" s="144">
        <f>L44+L40+L39</f>
        <v>990890</v>
      </c>
      <c r="M45" s="141">
        <f>M39+M40+M44</f>
        <v>1</v>
      </c>
      <c r="N45" s="40"/>
    </row>
    <row r="46" spans="2:14" ht="16.5" thickTop="1" thickBot="1" x14ac:dyDescent="0.25">
      <c r="B46" s="28"/>
      <c r="C46" s="63"/>
      <c r="D46" s="124"/>
      <c r="E46" s="126"/>
      <c r="F46" s="91"/>
      <c r="G46" s="92"/>
      <c r="H46" s="93"/>
      <c r="I46" s="93"/>
      <c r="J46" s="93"/>
      <c r="K46" s="93"/>
      <c r="L46" s="63"/>
      <c r="M46" s="29"/>
      <c r="N46" s="30"/>
    </row>
    <row r="48" spans="2:14" ht="15.75" thickBot="1" x14ac:dyDescent="0.25"/>
    <row r="49" spans="2:10" x14ac:dyDescent="0.2">
      <c r="B49" s="156"/>
      <c r="C49" s="15"/>
      <c r="D49" s="148"/>
      <c r="E49" s="148"/>
      <c r="F49" s="15"/>
      <c r="G49" s="15"/>
      <c r="H49" s="15"/>
      <c r="I49" s="15"/>
      <c r="J49" s="16"/>
    </row>
    <row r="50" spans="2:10" ht="15.75" x14ac:dyDescent="0.25">
      <c r="B50" s="157"/>
      <c r="C50" s="507" t="s">
        <v>181</v>
      </c>
      <c r="D50" s="507"/>
      <c r="E50" s="26"/>
      <c r="F50" s="14"/>
      <c r="G50" s="14"/>
      <c r="H50" s="14"/>
      <c r="I50" s="14"/>
      <c r="J50" s="18"/>
    </row>
    <row r="51" spans="2:10" x14ac:dyDescent="0.2">
      <c r="B51" s="157"/>
      <c r="C51" s="14"/>
      <c r="D51" s="26"/>
      <c r="E51" s="26"/>
      <c r="F51" s="14"/>
      <c r="G51" s="14"/>
      <c r="H51" s="134">
        <v>2015</v>
      </c>
      <c r="I51" s="134">
        <v>2016</v>
      </c>
      <c r="J51" s="18"/>
    </row>
    <row r="52" spans="2:10" ht="15.75" x14ac:dyDescent="0.25">
      <c r="B52" s="157" t="s">
        <v>71</v>
      </c>
      <c r="C52" s="14" t="s">
        <v>65</v>
      </c>
      <c r="D52" s="26"/>
      <c r="E52" s="26"/>
      <c r="F52" s="14"/>
      <c r="G52" s="14"/>
      <c r="H52" s="149">
        <f>I30/I39</f>
        <v>0.699017742842444</v>
      </c>
      <c r="I52" s="149">
        <f>L30/L39</f>
        <v>0.78628770212928634</v>
      </c>
      <c r="J52" s="18"/>
    </row>
    <row r="53" spans="2:10" ht="15.75" x14ac:dyDescent="0.25">
      <c r="B53" s="157" t="s">
        <v>72</v>
      </c>
      <c r="C53" s="14" t="s">
        <v>66</v>
      </c>
      <c r="D53" s="26"/>
      <c r="E53" s="26"/>
      <c r="F53" s="14"/>
      <c r="G53" s="14"/>
      <c r="H53" s="149">
        <f>(I30-I29)/I39</f>
        <v>0.26182357656461241</v>
      </c>
      <c r="I53" s="149">
        <f>(L30-L29)/L39</f>
        <v>0.29218242287549218</v>
      </c>
      <c r="J53" s="18"/>
    </row>
    <row r="54" spans="2:10" ht="15.75" x14ac:dyDescent="0.25">
      <c r="B54" s="157" t="s">
        <v>73</v>
      </c>
      <c r="C54" s="14" t="s">
        <v>67</v>
      </c>
      <c r="D54" s="26"/>
      <c r="E54" s="26"/>
      <c r="F54" s="14"/>
      <c r="G54" s="14"/>
      <c r="H54" s="149">
        <f>I27/I39</f>
        <v>7.6793925399503082E-2</v>
      </c>
      <c r="I54" s="149">
        <f>L27/L39</f>
        <v>8.3894644290683898E-2</v>
      </c>
      <c r="J54" s="18"/>
    </row>
    <row r="55" spans="2:10" ht="15.75" x14ac:dyDescent="0.25">
      <c r="B55" s="157" t="s">
        <v>74</v>
      </c>
      <c r="C55" s="14" t="s">
        <v>68</v>
      </c>
      <c r="D55" s="26"/>
      <c r="E55" s="26"/>
      <c r="F55" s="14"/>
      <c r="G55" s="14"/>
      <c r="H55" s="149">
        <f>(I39+I40)/I44</f>
        <v>1.3489697664804021</v>
      </c>
      <c r="I55" s="149">
        <f>(L39+L40)/L44</f>
        <v>1.1980700976042591</v>
      </c>
      <c r="J55" s="18"/>
    </row>
    <row r="56" spans="2:10" ht="15.75" x14ac:dyDescent="0.25">
      <c r="B56" s="157"/>
      <c r="C56" s="14" t="s">
        <v>69</v>
      </c>
      <c r="D56" s="26"/>
      <c r="E56" s="26"/>
      <c r="F56" s="14"/>
      <c r="G56" s="14"/>
      <c r="H56" s="149">
        <f>1+H55</f>
        <v>2.3489697664804021</v>
      </c>
      <c r="I56" s="149">
        <f>1+I55</f>
        <v>2.1980700976042593</v>
      </c>
      <c r="J56" s="18"/>
    </row>
    <row r="57" spans="2:10" ht="15.75" x14ac:dyDescent="0.25">
      <c r="B57" s="157" t="s">
        <v>296</v>
      </c>
      <c r="C57" s="14" t="s">
        <v>24</v>
      </c>
      <c r="D57" s="26"/>
      <c r="E57" s="26"/>
      <c r="F57" s="14"/>
      <c r="G57" s="14"/>
      <c r="H57" s="149">
        <f>(I39+I40)/I33</f>
        <v>0.57428145126858821</v>
      </c>
      <c r="I57" s="149">
        <f>(L39+L40)/L33</f>
        <v>0.54505545519684329</v>
      </c>
      <c r="J57" s="18"/>
    </row>
    <row r="58" spans="2:10" ht="15.75" thickBot="1" x14ac:dyDescent="0.25">
      <c r="B58" s="158"/>
      <c r="C58" s="63"/>
      <c r="D58" s="91"/>
      <c r="E58" s="91"/>
      <c r="F58" s="63"/>
      <c r="G58" s="63"/>
      <c r="H58" s="63"/>
      <c r="I58" s="63"/>
      <c r="J58" s="151"/>
    </row>
  </sheetData>
  <mergeCells count="4">
    <mergeCell ref="C2:F2"/>
    <mergeCell ref="C50:D50"/>
    <mergeCell ref="L8:O8"/>
    <mergeCell ref="C8:J8"/>
  </mergeCells>
  <phoneticPr fontId="0" type="noConversion"/>
  <pageMargins left="0.75" right="0.75" top="1" bottom="1" header="0.5" footer="0.5"/>
  <pageSetup scale="59" orientation="portrait" horizontalDpi="300" r:id="rId1"/>
  <headerFooter alignWithMargins="0"/>
  <rowBreaks count="1" manualBreakCount="1">
    <brk id="22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5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18" bestFit="1" customWidth="1"/>
    <col min="4" max="4" width="15.5703125" bestFit="1" customWidth="1"/>
    <col min="5" max="5" width="3.140625" style="2" customWidth="1"/>
    <col min="6" max="6" width="14.28515625" style="2" bestFit="1" customWidth="1"/>
    <col min="7" max="7" width="12.42578125" style="2" customWidth="1"/>
    <col min="8" max="8" width="8.85546875" style="2" customWidth="1"/>
    <col min="9" max="9" width="12.42578125" style="2" customWidth="1"/>
    <col min="10" max="10" width="4.42578125" customWidth="1"/>
  </cols>
  <sheetData>
    <row r="1" spans="2:9" ht="18" x14ac:dyDescent="0.25">
      <c r="C1" s="1" t="s">
        <v>5</v>
      </c>
    </row>
    <row r="2" spans="2:9" x14ac:dyDescent="0.2">
      <c r="C2" s="2" t="s">
        <v>129</v>
      </c>
    </row>
    <row r="4" spans="2:9" x14ac:dyDescent="0.2">
      <c r="C4" s="3" t="s">
        <v>1</v>
      </c>
      <c r="D4" s="2"/>
    </row>
    <row r="5" spans="2:9" ht="15.75" thickBot="1" x14ac:dyDescent="0.25">
      <c r="C5" s="33"/>
      <c r="D5" s="2"/>
    </row>
    <row r="6" spans="2:9" x14ac:dyDescent="0.2">
      <c r="B6" s="4"/>
      <c r="C6" s="36"/>
      <c r="D6" s="102"/>
      <c r="E6" s="6"/>
      <c r="G6"/>
      <c r="H6"/>
      <c r="I6"/>
    </row>
    <row r="7" spans="2:9" x14ac:dyDescent="0.2">
      <c r="B7" s="7"/>
      <c r="C7" s="5" t="s">
        <v>9</v>
      </c>
      <c r="D7" s="252">
        <v>2945376</v>
      </c>
      <c r="E7" s="38"/>
      <c r="H7"/>
      <c r="I7"/>
    </row>
    <row r="8" spans="2:9" x14ac:dyDescent="0.2">
      <c r="B8" s="7"/>
      <c r="C8" s="5" t="s">
        <v>13</v>
      </c>
      <c r="D8" s="8">
        <v>89351</v>
      </c>
      <c r="E8" s="38"/>
      <c r="H8"/>
      <c r="I8"/>
    </row>
    <row r="9" spans="2:9" ht="15.75" thickBot="1" x14ac:dyDescent="0.25">
      <c r="B9" s="10"/>
      <c r="C9" s="11"/>
      <c r="D9" s="106"/>
      <c r="E9" s="12"/>
      <c r="G9" s="500"/>
      <c r="H9"/>
      <c r="I9"/>
    </row>
    <row r="10" spans="2:9" x14ac:dyDescent="0.2">
      <c r="C10" s="2"/>
      <c r="D10" s="2"/>
    </row>
    <row r="11" spans="2:9" x14ac:dyDescent="0.2">
      <c r="C11" s="3" t="s">
        <v>4</v>
      </c>
      <c r="D11" s="2"/>
    </row>
    <row r="12" spans="2:9" ht="15.75" thickBot="1" x14ac:dyDescent="0.25">
      <c r="C12" s="33"/>
      <c r="D12" s="2"/>
    </row>
    <row r="13" spans="2:9" x14ac:dyDescent="0.2">
      <c r="B13" s="13"/>
      <c r="C13" s="15"/>
      <c r="D13" s="87"/>
      <c r="E13" s="39"/>
      <c r="F13"/>
      <c r="G13"/>
      <c r="H13"/>
      <c r="I13"/>
    </row>
    <row r="14" spans="2:9" ht="15.75" x14ac:dyDescent="0.25">
      <c r="B14" s="17"/>
      <c r="C14" s="14" t="s">
        <v>179</v>
      </c>
      <c r="D14" s="225">
        <f>(D8/D7)*(D7/'#15-16'!L33)*('#15-16'!L33/'#15-16'!L44)</f>
        <v>0.19820541259982258</v>
      </c>
      <c r="E14" s="40"/>
      <c r="F14"/>
      <c r="G14"/>
      <c r="H14"/>
      <c r="I14"/>
    </row>
    <row r="15" spans="2:9" ht="13.5" thickBot="1" x14ac:dyDescent="0.25">
      <c r="B15" s="28"/>
      <c r="C15" s="29"/>
      <c r="D15" s="29"/>
      <c r="E15" s="30"/>
      <c r="F15"/>
      <c r="G15"/>
      <c r="H15"/>
      <c r="I15"/>
    </row>
  </sheetData>
  <phoneticPr fontId="0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3"/>
  <dimension ref="B1:F18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1.42578125" bestFit="1" customWidth="1"/>
    <col min="4" max="4" width="10.85546875" customWidth="1"/>
    <col min="5" max="5" width="3.140625" style="2" customWidth="1"/>
    <col min="6" max="6" width="10.28515625" customWidth="1"/>
    <col min="7" max="7" width="3.140625" customWidth="1"/>
  </cols>
  <sheetData>
    <row r="1" spans="2:6" ht="18" x14ac:dyDescent="0.25">
      <c r="C1" s="1" t="s">
        <v>5</v>
      </c>
    </row>
    <row r="2" spans="2:6" x14ac:dyDescent="0.2">
      <c r="C2" s="2" t="s">
        <v>75</v>
      </c>
    </row>
    <row r="4" spans="2:6" x14ac:dyDescent="0.2">
      <c r="C4" s="3" t="s">
        <v>1</v>
      </c>
      <c r="D4" s="2"/>
      <c r="F4" s="2"/>
    </row>
    <row r="5" spans="2:6" ht="15.75" thickBot="1" x14ac:dyDescent="0.25">
      <c r="C5" s="33"/>
      <c r="D5" s="2"/>
      <c r="F5" s="2"/>
    </row>
    <row r="6" spans="2:6" x14ac:dyDescent="0.2">
      <c r="B6" s="4"/>
      <c r="C6" s="36"/>
      <c r="D6" s="37"/>
      <c r="E6" s="103"/>
      <c r="F6" s="45"/>
    </row>
    <row r="7" spans="2:6" x14ac:dyDescent="0.2">
      <c r="B7" s="7"/>
      <c r="C7" s="5" t="s">
        <v>48</v>
      </c>
      <c r="D7" s="503">
        <v>8.1000000000000003E-2</v>
      </c>
      <c r="E7" s="104"/>
      <c r="F7" s="45"/>
    </row>
    <row r="8" spans="2:6" x14ac:dyDescent="0.2">
      <c r="B8" s="7"/>
      <c r="C8" s="5" t="s">
        <v>12</v>
      </c>
      <c r="D8" s="504">
        <v>5.8000000000000003E-2</v>
      </c>
      <c r="E8" s="104"/>
      <c r="F8" s="45"/>
    </row>
    <row r="9" spans="2:6" x14ac:dyDescent="0.2">
      <c r="B9" s="7"/>
      <c r="C9" s="5" t="s">
        <v>36</v>
      </c>
      <c r="D9" s="257">
        <v>0.16</v>
      </c>
      <c r="E9" s="104"/>
      <c r="F9" s="45"/>
    </row>
    <row r="10" spans="2:6" ht="15.75" thickBot="1" x14ac:dyDescent="0.25">
      <c r="B10" s="10"/>
      <c r="C10" s="11"/>
      <c r="D10" s="105"/>
      <c r="E10" s="107"/>
      <c r="F10" s="45"/>
    </row>
    <row r="11" spans="2:6" x14ac:dyDescent="0.2">
      <c r="C11" s="2"/>
      <c r="D11" s="2"/>
      <c r="F11" s="2"/>
    </row>
    <row r="12" spans="2:6" x14ac:dyDescent="0.2">
      <c r="C12" s="3" t="s">
        <v>4</v>
      </c>
      <c r="D12" s="2"/>
      <c r="F12" s="2"/>
    </row>
    <row r="13" spans="2:6" ht="15.75" thickBot="1" x14ac:dyDescent="0.25">
      <c r="C13" s="33"/>
      <c r="D13" s="2"/>
      <c r="F13" s="2"/>
    </row>
    <row r="14" spans="2:6" x14ac:dyDescent="0.2">
      <c r="B14" s="13"/>
      <c r="C14" s="15"/>
      <c r="D14" s="60"/>
      <c r="E14" s="39"/>
    </row>
    <row r="15" spans="2:6" ht="15.75" x14ac:dyDescent="0.25">
      <c r="B15" s="17"/>
      <c r="C15" s="19" t="s">
        <v>251</v>
      </c>
      <c r="D15" s="226">
        <f>(D7/D8)</f>
        <v>1.396551724137931</v>
      </c>
      <c r="E15" s="227"/>
    </row>
    <row r="16" spans="2:6" x14ac:dyDescent="0.2">
      <c r="B16" s="17"/>
      <c r="C16" s="19"/>
      <c r="D16" s="26"/>
      <c r="E16" s="18"/>
    </row>
    <row r="17" spans="2:5" ht="15.75" x14ac:dyDescent="0.25">
      <c r="B17" s="17"/>
      <c r="C17" s="19" t="s">
        <v>33</v>
      </c>
      <c r="D17" s="115">
        <f>D9/D7</f>
        <v>1.9753086419753085</v>
      </c>
      <c r="E17" s="40"/>
    </row>
    <row r="18" spans="2:5" ht="15.75" thickBot="1" x14ac:dyDescent="0.25">
      <c r="B18" s="28"/>
      <c r="C18" s="63"/>
      <c r="D18" s="92"/>
      <c r="E18" s="3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4"/>
  <dimension ref="B1:F19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16.140625" customWidth="1"/>
    <col min="4" max="4" width="17.7109375" customWidth="1"/>
    <col min="5" max="5" width="3.140625" style="2" customWidth="1"/>
    <col min="6" max="6" width="16.7109375" bestFit="1" customWidth="1"/>
    <col min="7" max="7" width="3.140625" customWidth="1"/>
  </cols>
  <sheetData>
    <row r="1" spans="2:6" ht="18" x14ac:dyDescent="0.25">
      <c r="C1" s="1" t="s">
        <v>5</v>
      </c>
    </row>
    <row r="2" spans="2:6" x14ac:dyDescent="0.2">
      <c r="C2" s="2" t="s">
        <v>77</v>
      </c>
    </row>
    <row r="4" spans="2:6" x14ac:dyDescent="0.2">
      <c r="C4" s="3" t="s">
        <v>1</v>
      </c>
      <c r="D4" s="2"/>
      <c r="F4" s="2"/>
    </row>
    <row r="5" spans="2:6" ht="15.75" thickBot="1" x14ac:dyDescent="0.25">
      <c r="C5" s="33"/>
      <c r="D5" s="2"/>
      <c r="F5" s="2"/>
    </row>
    <row r="6" spans="2:6" x14ac:dyDescent="0.2">
      <c r="B6" s="4"/>
      <c r="C6" s="36"/>
      <c r="D6" s="37"/>
      <c r="E6" s="103"/>
      <c r="F6" s="45"/>
    </row>
    <row r="7" spans="2:6" x14ac:dyDescent="0.2">
      <c r="B7" s="7"/>
      <c r="C7" s="5" t="s">
        <v>12</v>
      </c>
      <c r="D7" s="258">
        <v>5.8000000000000003E-2</v>
      </c>
      <c r="E7" s="104"/>
      <c r="F7" s="45"/>
    </row>
    <row r="8" spans="2:6" x14ac:dyDescent="0.2">
      <c r="B8" s="7"/>
      <c r="C8" s="5" t="s">
        <v>9</v>
      </c>
      <c r="D8" s="259">
        <v>14500000</v>
      </c>
      <c r="E8" s="104"/>
      <c r="F8" s="45"/>
    </row>
    <row r="9" spans="2:6" x14ac:dyDescent="0.2">
      <c r="B9" s="7"/>
      <c r="C9" s="5" t="s">
        <v>124</v>
      </c>
      <c r="D9" s="286">
        <v>7300000</v>
      </c>
      <c r="E9" s="104"/>
      <c r="F9" s="45"/>
    </row>
    <row r="10" spans="2:6" x14ac:dyDescent="0.2">
      <c r="B10" s="7"/>
      <c r="C10" s="5" t="s">
        <v>10</v>
      </c>
      <c r="D10" s="286">
        <v>11200000</v>
      </c>
      <c r="E10" s="104"/>
      <c r="F10" s="45"/>
    </row>
    <row r="11" spans="2:6" ht="15.75" thickBot="1" x14ac:dyDescent="0.25">
      <c r="B11" s="10"/>
      <c r="C11" s="11"/>
      <c r="D11" s="105"/>
      <c r="E11" s="107"/>
      <c r="F11" s="45"/>
    </row>
    <row r="12" spans="2:6" x14ac:dyDescent="0.2">
      <c r="C12" s="2"/>
      <c r="D12" s="2"/>
      <c r="F12" s="2"/>
    </row>
    <row r="13" spans="2:6" x14ac:dyDescent="0.2">
      <c r="C13" s="3" t="s">
        <v>4</v>
      </c>
      <c r="D13" s="2"/>
      <c r="F13" s="2"/>
    </row>
    <row r="14" spans="2:6" ht="15.75" thickBot="1" x14ac:dyDescent="0.25">
      <c r="C14" s="33"/>
      <c r="D14" s="2"/>
      <c r="F14" s="2"/>
    </row>
    <row r="15" spans="2:6" x14ac:dyDescent="0.2">
      <c r="B15" s="13"/>
      <c r="C15" s="15"/>
      <c r="D15" s="60"/>
      <c r="E15" s="39"/>
    </row>
    <row r="16" spans="2:6" x14ac:dyDescent="0.2">
      <c r="B16" s="17"/>
      <c r="C16" s="19" t="s">
        <v>235</v>
      </c>
      <c r="D16" s="233">
        <f>D7*D8</f>
        <v>841000</v>
      </c>
      <c r="E16" s="227"/>
    </row>
    <row r="17" spans="2:5" x14ac:dyDescent="0.2">
      <c r="B17" s="17"/>
      <c r="C17" s="19"/>
      <c r="D17" s="26"/>
      <c r="E17" s="18"/>
    </row>
    <row r="18" spans="2:5" ht="15.75" x14ac:dyDescent="0.25">
      <c r="B18" s="17"/>
      <c r="C18" s="19" t="s">
        <v>252</v>
      </c>
      <c r="D18" s="225">
        <f>D16/D10</f>
        <v>7.508928571428572E-2</v>
      </c>
      <c r="E18" s="40"/>
    </row>
    <row r="19" spans="2:5" ht="15.75" thickBot="1" x14ac:dyDescent="0.25">
      <c r="B19" s="28"/>
      <c r="C19" s="63"/>
      <c r="D19" s="92"/>
      <c r="E19" s="3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G20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20.42578125" bestFit="1" customWidth="1"/>
    <col min="4" max="4" width="17.140625" customWidth="1"/>
    <col min="5" max="5" width="3.140625" customWidth="1"/>
    <col min="6" max="6" width="10.140625" customWidth="1"/>
    <col min="7" max="7" width="11.5703125" customWidth="1"/>
    <col min="8" max="8" width="3.140625" customWidth="1"/>
  </cols>
  <sheetData>
    <row r="1" spans="2:7" ht="18" x14ac:dyDescent="0.25">
      <c r="C1" s="1" t="s">
        <v>5</v>
      </c>
    </row>
    <row r="2" spans="2:7" ht="15" x14ac:dyDescent="0.2">
      <c r="C2" s="2" t="s">
        <v>0</v>
      </c>
    </row>
    <row r="4" spans="2:7" ht="15" x14ac:dyDescent="0.2">
      <c r="C4" s="3" t="s">
        <v>1</v>
      </c>
      <c r="D4" s="2"/>
      <c r="E4" s="2"/>
      <c r="F4" s="2"/>
      <c r="G4" s="2"/>
    </row>
    <row r="5" spans="2:7" ht="15.75" thickBot="1" x14ac:dyDescent="0.25">
      <c r="C5" s="33"/>
      <c r="D5" s="34"/>
      <c r="E5" s="2"/>
      <c r="F5" s="2"/>
      <c r="G5" s="2"/>
    </row>
    <row r="6" spans="2:7" ht="15" x14ac:dyDescent="0.2">
      <c r="B6" s="4"/>
      <c r="C6" s="36"/>
      <c r="D6" s="37"/>
      <c r="E6" s="6"/>
      <c r="F6" s="2"/>
      <c r="G6" s="2"/>
    </row>
    <row r="7" spans="2:7" ht="15" x14ac:dyDescent="0.2">
      <c r="B7" s="7"/>
      <c r="C7" s="5" t="s">
        <v>6</v>
      </c>
      <c r="D7" s="8">
        <v>1965</v>
      </c>
      <c r="E7" s="38"/>
      <c r="F7" s="2"/>
      <c r="G7" s="2"/>
    </row>
    <row r="8" spans="2:7" ht="15" x14ac:dyDescent="0.2">
      <c r="B8" s="7"/>
      <c r="C8" s="5" t="s">
        <v>3</v>
      </c>
      <c r="D8" s="8">
        <v>5460</v>
      </c>
      <c r="E8" s="38"/>
      <c r="F8" s="2"/>
      <c r="G8" s="2"/>
    </row>
    <row r="9" spans="2:7" ht="15" x14ac:dyDescent="0.2">
      <c r="B9" s="7"/>
      <c r="C9" s="5" t="s">
        <v>7</v>
      </c>
      <c r="D9" s="8">
        <v>2170</v>
      </c>
      <c r="E9" s="38"/>
      <c r="F9" s="2"/>
      <c r="G9" s="2"/>
    </row>
    <row r="10" spans="2:7" ht="15.75" thickBot="1" x14ac:dyDescent="0.25">
      <c r="B10" s="10"/>
      <c r="C10" s="11"/>
      <c r="D10" s="11"/>
      <c r="E10" s="12"/>
      <c r="F10" s="2"/>
      <c r="G10" s="2"/>
    </row>
    <row r="11" spans="2:7" ht="15" x14ac:dyDescent="0.2">
      <c r="C11" s="2"/>
      <c r="D11" s="2"/>
      <c r="E11" s="2"/>
      <c r="F11" s="2"/>
      <c r="G11" s="2"/>
    </row>
    <row r="12" spans="2:7" ht="15" x14ac:dyDescent="0.2">
      <c r="C12" s="3" t="s">
        <v>4</v>
      </c>
      <c r="D12" s="2"/>
      <c r="E12" s="2"/>
      <c r="F12" s="2"/>
      <c r="G12" s="2"/>
    </row>
    <row r="13" spans="2:7" ht="15.75" thickBot="1" x14ac:dyDescent="0.25">
      <c r="C13" s="33"/>
      <c r="D13" s="2"/>
      <c r="E13" s="2"/>
      <c r="F13" s="2"/>
      <c r="G13" s="2"/>
    </row>
    <row r="14" spans="2:7" ht="15" x14ac:dyDescent="0.2">
      <c r="B14" s="13"/>
      <c r="C14" s="15"/>
      <c r="D14" s="15"/>
      <c r="E14" s="39"/>
    </row>
    <row r="15" spans="2:7" ht="15" x14ac:dyDescent="0.2">
      <c r="B15" s="17"/>
      <c r="C15" s="19" t="s">
        <v>175</v>
      </c>
      <c r="D15" s="41">
        <f>D7+D8</f>
        <v>7425</v>
      </c>
      <c r="E15" s="40"/>
    </row>
    <row r="16" spans="2:7" ht="15" x14ac:dyDescent="0.2">
      <c r="B16" s="17"/>
      <c r="C16" s="14"/>
      <c r="D16" s="14"/>
      <c r="E16" s="40"/>
    </row>
    <row r="17" spans="2:5" s="2" customFormat="1" ht="15.75" x14ac:dyDescent="0.25">
      <c r="B17" s="32"/>
      <c r="C17" s="14" t="s">
        <v>176</v>
      </c>
      <c r="D17" s="43">
        <f>D15/D8</f>
        <v>1.3598901098901099</v>
      </c>
      <c r="E17" s="18"/>
    </row>
    <row r="18" spans="2:5" ht="15" x14ac:dyDescent="0.2">
      <c r="B18" s="17"/>
      <c r="C18" s="14"/>
      <c r="D18" s="14"/>
      <c r="E18" s="40"/>
    </row>
    <row r="19" spans="2:5" ht="15.75" x14ac:dyDescent="0.25">
      <c r="B19" s="17"/>
      <c r="C19" s="14" t="s">
        <v>177</v>
      </c>
      <c r="D19" s="43">
        <f>(D15-D9)/D8</f>
        <v>0.96245421245421248</v>
      </c>
      <c r="E19" s="40"/>
    </row>
    <row r="20" spans="2:5" ht="13.5" thickBot="1" x14ac:dyDescent="0.25">
      <c r="B20" s="28"/>
      <c r="C20" s="29"/>
      <c r="D20" s="29"/>
      <c r="E20" s="3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3">
    <pageSetUpPr fitToPage="1"/>
  </sheetPr>
  <dimension ref="B1:J27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5.5703125" customWidth="1"/>
    <col min="4" max="4" width="14.7109375" style="2" customWidth="1"/>
    <col min="5" max="5" width="3" customWidth="1"/>
    <col min="6" max="6" width="13.85546875" customWidth="1"/>
    <col min="7" max="7" width="19.85546875" customWidth="1"/>
    <col min="8" max="8" width="11" customWidth="1"/>
    <col min="9" max="9" width="13.42578125" customWidth="1"/>
    <col min="10" max="10" width="3.140625" customWidth="1"/>
  </cols>
  <sheetData>
    <row r="1" spans="2:10" ht="18" x14ac:dyDescent="0.25">
      <c r="C1" s="1" t="s">
        <v>5</v>
      </c>
    </row>
    <row r="2" spans="2:10" x14ac:dyDescent="0.2">
      <c r="C2" s="2" t="s">
        <v>132</v>
      </c>
    </row>
    <row r="4" spans="2:10" x14ac:dyDescent="0.2">
      <c r="C4" s="3" t="s">
        <v>1</v>
      </c>
      <c r="E4" s="2"/>
      <c r="F4" s="2"/>
      <c r="G4" s="2"/>
      <c r="H4" s="2"/>
      <c r="I4" s="2"/>
    </row>
    <row r="5" spans="2:10" ht="15.75" thickBot="1" x14ac:dyDescent="0.25">
      <c r="C5" s="33"/>
      <c r="D5" s="34"/>
      <c r="E5" s="2"/>
      <c r="F5" s="2"/>
      <c r="G5" s="2"/>
      <c r="H5" s="2"/>
      <c r="I5" s="2"/>
    </row>
    <row r="6" spans="2:10" x14ac:dyDescent="0.2">
      <c r="B6" s="377"/>
      <c r="C6" s="427"/>
      <c r="D6" s="378"/>
      <c r="E6" s="378"/>
      <c r="F6" s="378"/>
      <c r="G6" s="378"/>
      <c r="H6" s="378"/>
      <c r="I6" s="378"/>
      <c r="J6" s="382"/>
    </row>
    <row r="7" spans="2:10" x14ac:dyDescent="0.2">
      <c r="B7" s="383"/>
      <c r="C7" s="428" t="s">
        <v>9</v>
      </c>
      <c r="D7" s="420">
        <v>87600</v>
      </c>
      <c r="E7" s="428"/>
      <c r="F7" s="428" t="s">
        <v>2</v>
      </c>
      <c r="G7" s="432">
        <v>29000</v>
      </c>
      <c r="H7" s="428" t="s">
        <v>124</v>
      </c>
      <c r="I7" s="432">
        <v>38400</v>
      </c>
      <c r="J7" s="391"/>
    </row>
    <row r="8" spans="2:10" x14ac:dyDescent="0.2">
      <c r="B8" s="383"/>
      <c r="C8" s="428" t="s">
        <v>130</v>
      </c>
      <c r="D8" s="434">
        <v>64350</v>
      </c>
      <c r="E8" s="428"/>
      <c r="F8" s="428" t="s">
        <v>57</v>
      </c>
      <c r="G8" s="429">
        <v>91400</v>
      </c>
      <c r="H8" s="428" t="s">
        <v>131</v>
      </c>
      <c r="I8" s="429">
        <v>82000</v>
      </c>
      <c r="J8" s="391"/>
    </row>
    <row r="9" spans="2:10" x14ac:dyDescent="0.2">
      <c r="B9" s="383"/>
      <c r="C9" s="428" t="s">
        <v>107</v>
      </c>
      <c r="D9" s="436">
        <f>D7-D8</f>
        <v>23250</v>
      </c>
      <c r="E9" s="428"/>
      <c r="F9" s="428"/>
      <c r="G9" s="428"/>
      <c r="H9" s="428"/>
      <c r="I9" s="428"/>
      <c r="J9" s="391"/>
    </row>
    <row r="10" spans="2:10" ht="15.75" thickBot="1" x14ac:dyDescent="0.25">
      <c r="B10" s="383"/>
      <c r="C10" s="428" t="s">
        <v>108</v>
      </c>
      <c r="D10" s="433">
        <v>8138</v>
      </c>
      <c r="E10" s="428"/>
      <c r="F10" s="428" t="s">
        <v>56</v>
      </c>
      <c r="G10" s="406">
        <f>G7+G8</f>
        <v>120400</v>
      </c>
      <c r="H10" s="428" t="s">
        <v>56</v>
      </c>
      <c r="I10" s="406">
        <f>I7+I8</f>
        <v>120400</v>
      </c>
      <c r="J10" s="391"/>
    </row>
    <row r="11" spans="2:10" ht="16.5" thickTop="1" thickBot="1" x14ac:dyDescent="0.25">
      <c r="B11" s="383"/>
      <c r="C11" s="428" t="s">
        <v>13</v>
      </c>
      <c r="D11" s="435">
        <f>D9-D10</f>
        <v>15112</v>
      </c>
      <c r="E11" s="428"/>
      <c r="F11" s="428"/>
      <c r="G11" s="428"/>
      <c r="H11" s="428"/>
      <c r="I11" s="428"/>
      <c r="J11" s="391"/>
    </row>
    <row r="12" spans="2:10" ht="15.75" thickTop="1" x14ac:dyDescent="0.2">
      <c r="B12" s="383"/>
      <c r="C12" s="398"/>
      <c r="D12" s="428"/>
      <c r="E12" s="428"/>
      <c r="F12" s="428"/>
      <c r="G12" s="428"/>
      <c r="H12" s="428"/>
      <c r="I12" s="428"/>
      <c r="J12" s="391"/>
    </row>
    <row r="13" spans="2:10" x14ac:dyDescent="0.2">
      <c r="B13" s="383"/>
      <c r="C13" s="428" t="s">
        <v>123</v>
      </c>
      <c r="D13" s="430">
        <v>0.4</v>
      </c>
      <c r="E13" s="428"/>
      <c r="F13" s="428"/>
      <c r="G13" s="428"/>
      <c r="H13" s="428"/>
      <c r="I13" s="428"/>
      <c r="J13" s="391"/>
    </row>
    <row r="14" spans="2:10" x14ac:dyDescent="0.2">
      <c r="B14" s="383"/>
      <c r="C14" s="428" t="s">
        <v>87</v>
      </c>
      <c r="D14" s="430">
        <v>0.35</v>
      </c>
      <c r="E14" s="428"/>
      <c r="F14" s="428"/>
      <c r="G14" s="428"/>
      <c r="H14" s="428"/>
      <c r="I14" s="428"/>
      <c r="J14" s="391"/>
    </row>
    <row r="15" spans="2:10" ht="15.75" thickBot="1" x14ac:dyDescent="0.25">
      <c r="B15" s="407"/>
      <c r="C15" s="431"/>
      <c r="D15" s="431"/>
      <c r="E15" s="431"/>
      <c r="F15" s="431"/>
      <c r="G15" s="431"/>
      <c r="H15" s="431"/>
      <c r="I15" s="431"/>
      <c r="J15" s="413"/>
    </row>
    <row r="16" spans="2:10" x14ac:dyDescent="0.2">
      <c r="C16" s="2"/>
      <c r="E16" s="2"/>
      <c r="F16" s="2"/>
      <c r="G16" s="2"/>
      <c r="H16" s="2"/>
      <c r="I16" s="2"/>
    </row>
    <row r="17" spans="2:10" x14ac:dyDescent="0.2">
      <c r="C17" s="3" t="s">
        <v>4</v>
      </c>
      <c r="E17" s="2"/>
      <c r="F17" s="2"/>
      <c r="G17" s="2"/>
      <c r="H17" s="2"/>
      <c r="I17" s="2"/>
    </row>
    <row r="18" spans="2:10" ht="15.75" thickBot="1" x14ac:dyDescent="0.25">
      <c r="C18" s="33"/>
      <c r="E18" s="2"/>
      <c r="F18" s="2"/>
      <c r="G18" s="2"/>
      <c r="H18" s="2"/>
      <c r="I18" s="2"/>
    </row>
    <row r="19" spans="2:10" x14ac:dyDescent="0.2">
      <c r="B19" s="13"/>
      <c r="C19" s="15"/>
      <c r="D19" s="15"/>
      <c r="E19" s="15"/>
      <c r="F19" s="15"/>
      <c r="G19" s="15"/>
      <c r="H19" s="15"/>
      <c r="I19" s="15"/>
      <c r="J19" s="39"/>
    </row>
    <row r="20" spans="2:10" x14ac:dyDescent="0.2">
      <c r="B20" s="17"/>
      <c r="C20" s="14" t="s">
        <v>276</v>
      </c>
      <c r="D20" s="139">
        <f>D11/G10</f>
        <v>0.12551495016611294</v>
      </c>
      <c r="E20" s="24"/>
      <c r="F20" s="14"/>
      <c r="G20" s="27"/>
      <c r="H20" s="229"/>
      <c r="I20" s="14"/>
      <c r="J20" s="40"/>
    </row>
    <row r="21" spans="2:10" x14ac:dyDescent="0.2">
      <c r="B21" s="17"/>
      <c r="C21" s="14" t="s">
        <v>195</v>
      </c>
      <c r="D21" s="230">
        <f>1-D13</f>
        <v>0.6</v>
      </c>
      <c r="E21" s="24"/>
      <c r="F21" s="14"/>
      <c r="G21" s="27"/>
      <c r="H21" s="230"/>
      <c r="I21" s="14"/>
      <c r="J21" s="40"/>
    </row>
    <row r="22" spans="2:10" x14ac:dyDescent="0.2">
      <c r="B22" s="17"/>
      <c r="C22" s="14"/>
      <c r="D22" s="24"/>
      <c r="E22" s="24"/>
      <c r="F22" s="14"/>
      <c r="G22" s="27"/>
      <c r="H22" s="230"/>
      <c r="I22" s="14"/>
      <c r="J22" s="40"/>
    </row>
    <row r="23" spans="2:10" ht="15.75" x14ac:dyDescent="0.25">
      <c r="B23" s="17"/>
      <c r="C23" s="14" t="s">
        <v>159</v>
      </c>
      <c r="D23" s="52">
        <f>(D20*D21)/(1-D20*D21)</f>
        <v>8.1442306310449381E-2</v>
      </c>
      <c r="E23" s="24"/>
      <c r="F23" s="14"/>
      <c r="G23" s="14"/>
      <c r="H23" s="229"/>
      <c r="I23" s="14"/>
      <c r="J23" s="40"/>
    </row>
    <row r="24" spans="2:10" ht="15.75" x14ac:dyDescent="0.25">
      <c r="B24" s="17"/>
      <c r="C24" s="14"/>
      <c r="D24" s="24"/>
      <c r="E24" s="24"/>
      <c r="F24" s="14"/>
      <c r="G24" s="14"/>
      <c r="H24" s="150"/>
      <c r="I24" s="14"/>
      <c r="J24" s="40"/>
    </row>
    <row r="25" spans="2:10" ht="15.75" x14ac:dyDescent="0.25">
      <c r="B25" s="17"/>
      <c r="C25" s="14" t="s">
        <v>179</v>
      </c>
      <c r="D25" s="139">
        <f>D11/I8</f>
        <v>0.18429268292682927</v>
      </c>
      <c r="E25" s="24"/>
      <c r="F25" s="14"/>
      <c r="G25" s="14"/>
      <c r="H25" s="150"/>
      <c r="I25" s="14"/>
      <c r="J25" s="40"/>
    </row>
    <row r="26" spans="2:10" ht="15.75" x14ac:dyDescent="0.25">
      <c r="B26" s="17"/>
      <c r="C26" s="14" t="s">
        <v>155</v>
      </c>
      <c r="D26" s="52">
        <f>(D25*D21)/(1-D25*D21)</f>
        <v>0.12432266415110896</v>
      </c>
      <c r="E26" s="24"/>
      <c r="F26" s="14"/>
      <c r="G26" s="14"/>
      <c r="H26" s="229"/>
      <c r="I26" s="14"/>
      <c r="J26" s="40"/>
    </row>
    <row r="27" spans="2:10" ht="15.75" thickBot="1" x14ac:dyDescent="0.25">
      <c r="B27" s="28"/>
      <c r="C27" s="29"/>
      <c r="D27" s="63"/>
      <c r="E27" s="29"/>
      <c r="F27" s="29"/>
      <c r="G27" s="29"/>
      <c r="H27" s="29"/>
      <c r="I27" s="29"/>
      <c r="J27" s="30"/>
    </row>
  </sheetData>
  <phoneticPr fontId="0" type="noConversion"/>
  <pageMargins left="0.75" right="0.75" top="1" bottom="1" header="0.5" footer="0.5"/>
  <pageSetup scale="77"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5"/>
  <dimension ref="B1:F20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0.85546875" bestFit="1" customWidth="1"/>
    <col min="4" max="4" width="18.140625" customWidth="1"/>
    <col min="5" max="5" width="3.140625" style="2" customWidth="1"/>
    <col min="6" max="6" width="14.140625" bestFit="1" customWidth="1"/>
    <col min="7" max="7" width="3.140625" customWidth="1"/>
  </cols>
  <sheetData>
    <row r="1" spans="2:6" ht="18" x14ac:dyDescent="0.25">
      <c r="C1" s="1" t="s">
        <v>5</v>
      </c>
    </row>
    <row r="2" spans="2:6" x14ac:dyDescent="0.2">
      <c r="C2" s="2" t="s">
        <v>83</v>
      </c>
    </row>
    <row r="4" spans="2:6" x14ac:dyDescent="0.2">
      <c r="C4" s="3" t="s">
        <v>1</v>
      </c>
      <c r="D4" s="2"/>
      <c r="F4" s="2"/>
    </row>
    <row r="5" spans="2:6" ht="15.75" thickBot="1" x14ac:dyDescent="0.25">
      <c r="C5" s="33"/>
      <c r="D5" s="2"/>
      <c r="F5" s="2"/>
    </row>
    <row r="6" spans="2:6" x14ac:dyDescent="0.2">
      <c r="B6" s="4"/>
      <c r="C6" s="36"/>
      <c r="D6" s="37"/>
      <c r="E6" s="103"/>
      <c r="F6" s="45"/>
    </row>
    <row r="7" spans="2:6" x14ac:dyDescent="0.2">
      <c r="B7" s="7"/>
      <c r="C7" s="5" t="s">
        <v>12</v>
      </c>
      <c r="D7" s="258">
        <v>7.9000000000000001E-2</v>
      </c>
      <c r="E7" s="104"/>
      <c r="F7" s="45"/>
    </row>
    <row r="8" spans="2:6" x14ac:dyDescent="0.2">
      <c r="B8" s="7"/>
      <c r="C8" s="5" t="s">
        <v>9</v>
      </c>
      <c r="D8" s="261">
        <v>13800000</v>
      </c>
      <c r="E8" s="104"/>
      <c r="F8" s="45"/>
    </row>
    <row r="9" spans="2:6" x14ac:dyDescent="0.2">
      <c r="B9" s="7"/>
      <c r="C9" s="5" t="s">
        <v>10</v>
      </c>
      <c r="D9" s="286">
        <v>7100000</v>
      </c>
      <c r="E9" s="104"/>
      <c r="F9" s="45"/>
    </row>
    <row r="10" spans="2:6" x14ac:dyDescent="0.2">
      <c r="B10" s="7"/>
      <c r="C10" s="5" t="s">
        <v>297</v>
      </c>
      <c r="D10" s="260"/>
      <c r="E10" s="104"/>
      <c r="F10" s="45"/>
    </row>
    <row r="11" spans="2:6" x14ac:dyDescent="0.2">
      <c r="B11" s="7"/>
      <c r="C11" s="5" t="s">
        <v>133</v>
      </c>
      <c r="D11" s="284">
        <v>2.75</v>
      </c>
      <c r="E11" s="104"/>
      <c r="F11" s="45"/>
    </row>
    <row r="12" spans="2:6" ht="15.75" thickBot="1" x14ac:dyDescent="0.25">
      <c r="B12" s="10"/>
      <c r="C12" s="11"/>
      <c r="D12" s="105"/>
      <c r="E12" s="107"/>
      <c r="F12" s="45"/>
    </row>
    <row r="13" spans="2:6" x14ac:dyDescent="0.2">
      <c r="C13" s="2"/>
      <c r="D13" s="2"/>
      <c r="F13" s="2"/>
    </row>
    <row r="14" spans="2:6" x14ac:dyDescent="0.2">
      <c r="C14" s="3" t="s">
        <v>4</v>
      </c>
      <c r="D14" s="2"/>
      <c r="F14" s="2"/>
    </row>
    <row r="15" spans="2:6" ht="15.75" thickBot="1" x14ac:dyDescent="0.25">
      <c r="C15" s="33"/>
      <c r="D15" s="2"/>
      <c r="F15" s="2"/>
    </row>
    <row r="16" spans="2:6" x14ac:dyDescent="0.2">
      <c r="B16" s="13"/>
      <c r="C16" s="15"/>
      <c r="D16" s="60"/>
      <c r="E16" s="39"/>
    </row>
    <row r="17" spans="2:5" ht="15.75" x14ac:dyDescent="0.25">
      <c r="B17" s="17"/>
      <c r="C17" s="19" t="s">
        <v>34</v>
      </c>
      <c r="D17" s="437">
        <f>D8/D9</f>
        <v>1.943661971830986</v>
      </c>
      <c r="E17" s="227"/>
    </row>
    <row r="18" spans="2:5" x14ac:dyDescent="0.2">
      <c r="B18" s="17"/>
      <c r="C18" s="19"/>
      <c r="D18" s="26"/>
      <c r="E18" s="18"/>
    </row>
    <row r="19" spans="2:5" ht="15.75" x14ac:dyDescent="0.25">
      <c r="B19" s="17"/>
      <c r="C19" s="19" t="s">
        <v>253</v>
      </c>
      <c r="D19" s="51">
        <f>D9*D11</f>
        <v>19525000</v>
      </c>
      <c r="E19" s="40"/>
    </row>
    <row r="20" spans="2:5" ht="15.75" thickBot="1" x14ac:dyDescent="0.25">
      <c r="B20" s="28"/>
      <c r="C20" s="63"/>
      <c r="D20" s="92"/>
      <c r="E20" s="3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6"/>
  <dimension ref="B1:F20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17.7109375" customWidth="1"/>
    <col min="4" max="4" width="18.140625" customWidth="1"/>
    <col min="5" max="5" width="3.140625" style="2" customWidth="1"/>
    <col min="6" max="6" width="13.7109375" customWidth="1"/>
    <col min="7" max="7" width="3.140625" customWidth="1"/>
  </cols>
  <sheetData>
    <row r="1" spans="2:6" ht="18" x14ac:dyDescent="0.25">
      <c r="C1" s="1" t="s">
        <v>5</v>
      </c>
    </row>
    <row r="2" spans="2:6" x14ac:dyDescent="0.2">
      <c r="C2" s="2" t="s">
        <v>86</v>
      </c>
    </row>
    <row r="4" spans="2:6" x14ac:dyDescent="0.2">
      <c r="C4" s="3" t="s">
        <v>1</v>
      </c>
      <c r="D4" s="2"/>
      <c r="F4" s="2"/>
    </row>
    <row r="5" spans="2:6" ht="15.75" thickBot="1" x14ac:dyDescent="0.25">
      <c r="C5" s="33"/>
      <c r="D5" s="2"/>
      <c r="F5" s="2"/>
    </row>
    <row r="6" spans="2:6" x14ac:dyDescent="0.2">
      <c r="B6" s="4"/>
      <c r="C6" s="36"/>
      <c r="D6" s="37"/>
      <c r="E6" s="103"/>
      <c r="F6" s="45"/>
    </row>
    <row r="7" spans="2:6" x14ac:dyDescent="0.2">
      <c r="B7" s="7"/>
      <c r="C7" s="5" t="s">
        <v>24</v>
      </c>
      <c r="D7" s="285">
        <v>0.75</v>
      </c>
      <c r="E7" s="104"/>
      <c r="F7" s="45"/>
    </row>
    <row r="8" spans="2:6" x14ac:dyDescent="0.2">
      <c r="B8" s="7"/>
      <c r="C8" s="5" t="s">
        <v>134</v>
      </c>
      <c r="D8" s="261">
        <v>353000</v>
      </c>
      <c r="E8" s="104"/>
      <c r="F8" s="45"/>
    </row>
    <row r="9" spans="2:6" x14ac:dyDescent="0.2">
      <c r="B9" s="7"/>
      <c r="C9" s="5" t="s">
        <v>13</v>
      </c>
      <c r="D9" s="286">
        <v>18750</v>
      </c>
      <c r="E9" s="104"/>
      <c r="F9" s="45"/>
    </row>
    <row r="10" spans="2:6" ht="15.75" thickBot="1" x14ac:dyDescent="0.25">
      <c r="B10" s="10"/>
      <c r="C10" s="11"/>
      <c r="D10" s="105"/>
      <c r="E10" s="107"/>
      <c r="F10" s="45"/>
    </row>
    <row r="11" spans="2:6" x14ac:dyDescent="0.2">
      <c r="C11" s="2"/>
      <c r="D11" s="2"/>
      <c r="F11" s="2"/>
    </row>
    <row r="12" spans="2:6" x14ac:dyDescent="0.2">
      <c r="C12" s="3" t="s">
        <v>4</v>
      </c>
      <c r="D12" s="2"/>
      <c r="F12" s="2"/>
    </row>
    <row r="13" spans="2:6" ht="15.75" thickBot="1" x14ac:dyDescent="0.25">
      <c r="C13" s="33"/>
      <c r="D13" s="2"/>
      <c r="F13" s="2"/>
    </row>
    <row r="14" spans="2:6" x14ac:dyDescent="0.2">
      <c r="B14" s="13"/>
      <c r="C14" s="15"/>
      <c r="D14" s="60"/>
      <c r="E14" s="39"/>
    </row>
    <row r="15" spans="2:6" x14ac:dyDescent="0.2">
      <c r="B15" s="17"/>
      <c r="C15" s="19" t="s">
        <v>254</v>
      </c>
      <c r="D15" s="287">
        <f>D8/D7</f>
        <v>470666.66666666669</v>
      </c>
      <c r="E15" s="227"/>
    </row>
    <row r="16" spans="2:6" x14ac:dyDescent="0.2">
      <c r="B16" s="17"/>
      <c r="C16" s="19"/>
      <c r="D16" s="288"/>
      <c r="E16" s="18"/>
    </row>
    <row r="17" spans="2:5" x14ac:dyDescent="0.2">
      <c r="B17" s="17"/>
      <c r="C17" s="19" t="s">
        <v>228</v>
      </c>
      <c r="D17" s="287">
        <f>D15-D8</f>
        <v>117666.66666666669</v>
      </c>
      <c r="E17" s="40"/>
    </row>
    <row r="18" spans="2:5" ht="15.75" x14ac:dyDescent="0.25">
      <c r="B18" s="17"/>
      <c r="C18" s="19"/>
      <c r="D18" s="231"/>
      <c r="E18" s="40"/>
    </row>
    <row r="19" spans="2:5" ht="15.75" x14ac:dyDescent="0.25">
      <c r="B19" s="17"/>
      <c r="C19" s="19" t="s">
        <v>255</v>
      </c>
      <c r="D19" s="225">
        <f>D9/D17</f>
        <v>0.15934844192634559</v>
      </c>
      <c r="E19" s="40"/>
    </row>
    <row r="20" spans="2:5" ht="15.75" thickBot="1" x14ac:dyDescent="0.25">
      <c r="B20" s="28"/>
      <c r="C20" s="63"/>
      <c r="D20" s="92"/>
      <c r="E20" s="3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7"/>
  <dimension ref="B1:F28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0.7109375" bestFit="1" customWidth="1"/>
    <col min="4" max="4" width="18.140625" customWidth="1"/>
    <col min="5" max="5" width="3.140625" style="2" customWidth="1"/>
    <col min="6" max="6" width="17.28515625" bestFit="1" customWidth="1"/>
    <col min="7" max="7" width="3.140625" customWidth="1"/>
  </cols>
  <sheetData>
    <row r="1" spans="2:6" ht="18" x14ac:dyDescent="0.25">
      <c r="C1" s="1" t="s">
        <v>5</v>
      </c>
    </row>
    <row r="2" spans="2:6" x14ac:dyDescent="0.2">
      <c r="C2" s="2" t="s">
        <v>89</v>
      </c>
    </row>
    <row r="4" spans="2:6" x14ac:dyDescent="0.2">
      <c r="C4" s="3" t="s">
        <v>1</v>
      </c>
      <c r="D4" s="2"/>
      <c r="F4" s="2"/>
    </row>
    <row r="5" spans="2:6" ht="15.75" thickBot="1" x14ac:dyDescent="0.25">
      <c r="C5" s="33"/>
      <c r="D5" s="2"/>
      <c r="F5" s="2"/>
    </row>
    <row r="6" spans="2:6" x14ac:dyDescent="0.2">
      <c r="B6" s="4"/>
      <c r="C6" s="36"/>
      <c r="D6" s="37"/>
      <c r="E6" s="103"/>
      <c r="F6" s="45"/>
    </row>
    <row r="7" spans="2:6" x14ac:dyDescent="0.2">
      <c r="B7" s="7"/>
      <c r="C7" s="5" t="s">
        <v>116</v>
      </c>
      <c r="D7" s="262">
        <v>58</v>
      </c>
      <c r="E7" s="104"/>
      <c r="F7" s="45"/>
    </row>
    <row r="8" spans="2:6" x14ac:dyDescent="0.2">
      <c r="B8" s="7"/>
      <c r="C8" s="5" t="s">
        <v>13</v>
      </c>
      <c r="D8" s="355">
        <v>8400000</v>
      </c>
      <c r="E8" s="104"/>
      <c r="F8" s="45"/>
    </row>
    <row r="9" spans="2:6" x14ac:dyDescent="0.2">
      <c r="B9" s="7"/>
      <c r="C9" s="5" t="s">
        <v>14</v>
      </c>
      <c r="D9" s="286">
        <v>25300000</v>
      </c>
      <c r="E9" s="104"/>
      <c r="F9" s="45"/>
    </row>
    <row r="10" spans="2:6" x14ac:dyDescent="0.2">
      <c r="B10" s="7"/>
      <c r="C10" s="5" t="s">
        <v>9</v>
      </c>
      <c r="D10" s="286">
        <v>52800000</v>
      </c>
      <c r="E10" s="104"/>
      <c r="F10" s="45"/>
    </row>
    <row r="11" spans="2:6" x14ac:dyDescent="0.2">
      <c r="B11" s="7"/>
      <c r="C11" s="5" t="s">
        <v>135</v>
      </c>
      <c r="D11" s="282">
        <v>4600000</v>
      </c>
      <c r="E11" s="104"/>
      <c r="F11" s="45"/>
    </row>
    <row r="12" spans="2:6" ht="15.75" thickBot="1" x14ac:dyDescent="0.25">
      <c r="B12" s="10"/>
      <c r="C12" s="11"/>
      <c r="D12" s="105"/>
      <c r="E12" s="107"/>
      <c r="F12" s="45"/>
    </row>
    <row r="13" spans="2:6" x14ac:dyDescent="0.2">
      <c r="C13" s="2"/>
      <c r="D13" s="2"/>
      <c r="F13" s="2"/>
    </row>
    <row r="14" spans="2:6" x14ac:dyDescent="0.2">
      <c r="C14" s="3" t="s">
        <v>4</v>
      </c>
      <c r="D14" s="2"/>
      <c r="F14" s="2"/>
    </row>
    <row r="15" spans="2:6" ht="15.75" thickBot="1" x14ac:dyDescent="0.25">
      <c r="C15" s="33"/>
      <c r="D15" s="2"/>
      <c r="F15" s="2"/>
    </row>
    <row r="16" spans="2:6" x14ac:dyDescent="0.2">
      <c r="B16" s="13"/>
      <c r="C16" s="15"/>
      <c r="D16" s="60"/>
      <c r="E16" s="39"/>
    </row>
    <row r="17" spans="2:5" ht="15.75" x14ac:dyDescent="0.25">
      <c r="B17" s="17"/>
      <c r="C17" s="19" t="s">
        <v>256</v>
      </c>
      <c r="D17" s="83">
        <f>D8/D11</f>
        <v>1.826086956521739</v>
      </c>
      <c r="E17" s="227"/>
    </row>
    <row r="18" spans="2:5" x14ac:dyDescent="0.2">
      <c r="B18" s="17"/>
      <c r="C18" s="19"/>
      <c r="D18" s="26"/>
      <c r="E18" s="18"/>
    </row>
    <row r="19" spans="2:5" ht="15.75" x14ac:dyDescent="0.25">
      <c r="B19" s="17"/>
      <c r="C19" s="19" t="s">
        <v>257</v>
      </c>
      <c r="D19" s="115">
        <f>D7/D17</f>
        <v>31.761904761904763</v>
      </c>
      <c r="E19" s="40"/>
    </row>
    <row r="20" spans="2:5" ht="15.75" x14ac:dyDescent="0.25">
      <c r="B20" s="17"/>
      <c r="C20" s="19"/>
      <c r="D20" s="354"/>
      <c r="E20" s="40"/>
    </row>
    <row r="21" spans="2:5" x14ac:dyDescent="0.2">
      <c r="B21" s="17"/>
      <c r="C21" s="19" t="s">
        <v>242</v>
      </c>
      <c r="D21" s="351">
        <f>D10/D11</f>
        <v>11.478260869565217</v>
      </c>
      <c r="E21" s="40"/>
    </row>
    <row r="22" spans="2:5" x14ac:dyDescent="0.2">
      <c r="B22" s="17"/>
      <c r="C22" s="19"/>
      <c r="D22" s="351"/>
      <c r="E22" s="40"/>
    </row>
    <row r="23" spans="2:5" ht="15.75" x14ac:dyDescent="0.25">
      <c r="B23" s="17"/>
      <c r="C23" s="19" t="s">
        <v>286</v>
      </c>
      <c r="D23" s="115">
        <f>D7/D21</f>
        <v>5.0530303030303036</v>
      </c>
      <c r="E23" s="40"/>
    </row>
    <row r="24" spans="2:5" ht="15.75" x14ac:dyDescent="0.25">
      <c r="B24" s="17"/>
      <c r="C24" s="19"/>
      <c r="D24" s="231"/>
      <c r="E24" s="40"/>
    </row>
    <row r="25" spans="2:5" ht="15.75" x14ac:dyDescent="0.25">
      <c r="B25" s="17"/>
      <c r="C25" s="19" t="s">
        <v>258</v>
      </c>
      <c r="D25" s="83">
        <f>D9/D11</f>
        <v>5.5</v>
      </c>
      <c r="E25" s="40"/>
    </row>
    <row r="26" spans="2:5" ht="15.75" x14ac:dyDescent="0.25">
      <c r="B26" s="17"/>
      <c r="C26" s="19"/>
      <c r="D26" s="232"/>
      <c r="E26" s="40"/>
    </row>
    <row r="27" spans="2:5" ht="15.75" x14ac:dyDescent="0.25">
      <c r="B27" s="17"/>
      <c r="C27" s="19" t="s">
        <v>259</v>
      </c>
      <c r="D27" s="226">
        <f>D7/D25</f>
        <v>10.545454545454545</v>
      </c>
      <c r="E27" s="40"/>
    </row>
    <row r="28" spans="2:5" ht="15.75" thickBot="1" x14ac:dyDescent="0.25">
      <c r="B28" s="28"/>
      <c r="C28" s="63"/>
      <c r="D28" s="92"/>
      <c r="E28" s="3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8"/>
  <dimension ref="B1:H20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0.85546875" bestFit="1" customWidth="1"/>
    <col min="4" max="4" width="18.140625" customWidth="1"/>
    <col min="5" max="5" width="3.140625" style="2" customWidth="1"/>
    <col min="6" max="6" width="18.85546875" bestFit="1" customWidth="1"/>
    <col min="7" max="7" width="3.140625" style="2" customWidth="1"/>
    <col min="8" max="8" width="9.140625" style="2"/>
    <col min="9" max="9" width="3.140625" customWidth="1"/>
  </cols>
  <sheetData>
    <row r="1" spans="2:8" ht="18" x14ac:dyDescent="0.25">
      <c r="C1" s="1" t="s">
        <v>5</v>
      </c>
    </row>
    <row r="2" spans="2:8" x14ac:dyDescent="0.2">
      <c r="C2" s="2" t="s">
        <v>93</v>
      </c>
    </row>
    <row r="4" spans="2:8" x14ac:dyDescent="0.2">
      <c r="C4" s="3" t="s">
        <v>1</v>
      </c>
      <c r="D4" s="2"/>
      <c r="F4" s="2"/>
    </row>
    <row r="5" spans="2:8" ht="15.75" thickBot="1" x14ac:dyDescent="0.25">
      <c r="C5" s="33"/>
      <c r="D5" s="2"/>
      <c r="F5" s="2"/>
    </row>
    <row r="6" spans="2:8" x14ac:dyDescent="0.2">
      <c r="B6" s="4"/>
      <c r="C6" s="36"/>
      <c r="D6" s="37"/>
      <c r="E6" s="103"/>
      <c r="F6" s="45"/>
      <c r="H6"/>
    </row>
    <row r="7" spans="2:8" x14ac:dyDescent="0.2">
      <c r="B7" s="7"/>
      <c r="C7" s="5" t="s">
        <v>10</v>
      </c>
      <c r="D7" s="262">
        <v>7450000</v>
      </c>
      <c r="E7" s="104"/>
      <c r="F7" s="45"/>
      <c r="H7"/>
    </row>
    <row r="8" spans="2:8" x14ac:dyDescent="0.2">
      <c r="B8" s="7"/>
      <c r="C8" s="5" t="s">
        <v>34</v>
      </c>
      <c r="D8" s="263">
        <v>1.8</v>
      </c>
      <c r="E8" s="104"/>
      <c r="F8" s="45"/>
      <c r="H8"/>
    </row>
    <row r="9" spans="2:8" x14ac:dyDescent="0.2">
      <c r="B9" s="7"/>
      <c r="C9" s="5" t="s">
        <v>48</v>
      </c>
      <c r="D9" s="94">
        <v>8.2500000000000004E-2</v>
      </c>
      <c r="E9" s="104"/>
      <c r="F9" s="45"/>
      <c r="H9"/>
    </row>
    <row r="10" spans="2:8" ht="15.75" thickBot="1" x14ac:dyDescent="0.25">
      <c r="B10" s="10"/>
      <c r="C10" s="11"/>
      <c r="D10" s="105"/>
      <c r="E10" s="107"/>
      <c r="F10" s="45"/>
      <c r="H10"/>
    </row>
    <row r="11" spans="2:8" x14ac:dyDescent="0.2">
      <c r="C11" s="2"/>
      <c r="D11" s="2"/>
      <c r="F11" s="2"/>
    </row>
    <row r="12" spans="2:8" x14ac:dyDescent="0.2">
      <c r="C12" s="3" t="s">
        <v>4</v>
      </c>
      <c r="D12" s="2"/>
      <c r="F12" s="2"/>
    </row>
    <row r="13" spans="2:8" ht="15.75" thickBot="1" x14ac:dyDescent="0.25">
      <c r="C13" s="33"/>
      <c r="D13" s="2"/>
      <c r="F13" s="2"/>
    </row>
    <row r="14" spans="2:8" x14ac:dyDescent="0.2">
      <c r="B14" s="13"/>
      <c r="C14" s="15"/>
      <c r="D14" s="60"/>
      <c r="E14" s="39"/>
      <c r="G14"/>
      <c r="H14"/>
    </row>
    <row r="15" spans="2:8" x14ac:dyDescent="0.2">
      <c r="B15" s="17"/>
      <c r="C15" s="19" t="s">
        <v>253</v>
      </c>
      <c r="D15" s="233">
        <f>D7*D8</f>
        <v>13410000</v>
      </c>
      <c r="E15" s="227"/>
      <c r="G15"/>
      <c r="H15"/>
    </row>
    <row r="16" spans="2:8" x14ac:dyDescent="0.2">
      <c r="B16" s="17"/>
      <c r="C16" s="19"/>
      <c r="D16" s="26"/>
      <c r="E16" s="18"/>
      <c r="G16"/>
      <c r="H16"/>
    </row>
    <row r="17" spans="2:8" x14ac:dyDescent="0.2">
      <c r="B17" s="17"/>
      <c r="C17" s="19" t="s">
        <v>235</v>
      </c>
      <c r="D17" s="233">
        <f>D9*D7</f>
        <v>614625</v>
      </c>
      <c r="E17" s="40"/>
      <c r="G17"/>
      <c r="H17"/>
    </row>
    <row r="18" spans="2:8" ht="15.75" x14ac:dyDescent="0.25">
      <c r="B18" s="17"/>
      <c r="C18" s="19"/>
      <c r="D18" s="231"/>
      <c r="E18" s="40"/>
      <c r="G18"/>
      <c r="H18"/>
    </row>
    <row r="19" spans="2:8" ht="15.75" x14ac:dyDescent="0.25">
      <c r="B19" s="17"/>
      <c r="C19" s="19" t="s">
        <v>260</v>
      </c>
      <c r="D19" s="225">
        <f>D17/D15</f>
        <v>4.583333333333333E-2</v>
      </c>
      <c r="E19" s="40"/>
      <c r="G19"/>
      <c r="H19"/>
    </row>
    <row r="20" spans="2:8" ht="15.75" thickBot="1" x14ac:dyDescent="0.25">
      <c r="B20" s="28"/>
      <c r="C20" s="63"/>
      <c r="D20" s="92"/>
      <c r="E20" s="30"/>
      <c r="G20"/>
      <c r="H2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workbookViewId="0">
      <selection activeCell="C2" sqref="C2"/>
    </sheetView>
  </sheetViews>
  <sheetFormatPr defaultRowHeight="15" x14ac:dyDescent="0.2"/>
  <cols>
    <col min="1" max="1" width="9.140625" style="445"/>
    <col min="2" max="2" width="3.140625" style="445" customWidth="1"/>
    <col min="3" max="3" width="32.42578125" style="445" customWidth="1"/>
    <col min="4" max="4" width="14" style="447" customWidth="1"/>
    <col min="5" max="5" width="3.140625" style="445" customWidth="1"/>
    <col min="6" max="7" width="9.140625" style="447"/>
    <col min="8" max="8" width="9.140625" style="448"/>
    <col min="9" max="9" width="9.140625" style="447"/>
    <col min="10" max="10" width="3.140625" style="445" customWidth="1"/>
    <col min="11" max="16384" width="9.140625" style="445"/>
  </cols>
  <sheetData>
    <row r="1" spans="2:9" ht="18" x14ac:dyDescent="0.25">
      <c r="C1" s="446" t="s">
        <v>5</v>
      </c>
    </row>
    <row r="2" spans="2:9" x14ac:dyDescent="0.2">
      <c r="C2" s="447" t="s">
        <v>136</v>
      </c>
    </row>
    <row r="4" spans="2:9" x14ac:dyDescent="0.2">
      <c r="C4" s="449" t="s">
        <v>1</v>
      </c>
      <c r="E4" s="447"/>
    </row>
    <row r="5" spans="2:9" ht="15.75" thickBot="1" x14ac:dyDescent="0.25">
      <c r="C5" s="450"/>
      <c r="E5" s="447"/>
    </row>
    <row r="6" spans="2:9" x14ac:dyDescent="0.2">
      <c r="B6" s="451"/>
      <c r="C6" s="452"/>
      <c r="D6" s="453"/>
      <c r="E6" s="454"/>
      <c r="F6" s="455"/>
    </row>
    <row r="7" spans="2:9" x14ac:dyDescent="0.2">
      <c r="B7" s="456"/>
      <c r="C7" s="457" t="s">
        <v>303</v>
      </c>
      <c r="D7" s="114">
        <v>635000</v>
      </c>
      <c r="E7" s="458"/>
      <c r="F7" s="455"/>
    </row>
    <row r="8" spans="2:9" x14ac:dyDescent="0.2">
      <c r="B8" s="456"/>
      <c r="C8" s="457" t="s">
        <v>50</v>
      </c>
      <c r="D8" s="114">
        <v>39000</v>
      </c>
      <c r="E8" s="458"/>
      <c r="F8" s="455"/>
    </row>
    <row r="9" spans="2:9" x14ac:dyDescent="0.2">
      <c r="B9" s="456"/>
      <c r="C9" s="457" t="s">
        <v>124</v>
      </c>
      <c r="D9" s="114">
        <v>215000</v>
      </c>
      <c r="E9" s="458"/>
      <c r="F9" s="455"/>
    </row>
    <row r="10" spans="2:9" x14ac:dyDescent="0.2">
      <c r="B10" s="456"/>
      <c r="C10" s="457" t="s">
        <v>105</v>
      </c>
      <c r="D10" s="114">
        <v>96400</v>
      </c>
      <c r="E10" s="458"/>
      <c r="F10" s="455"/>
    </row>
    <row r="11" spans="2:9" x14ac:dyDescent="0.2">
      <c r="B11" s="456"/>
      <c r="C11" s="457" t="s">
        <v>304</v>
      </c>
      <c r="D11" s="114">
        <v>168000</v>
      </c>
      <c r="E11" s="458"/>
      <c r="F11" s="455"/>
    </row>
    <row r="12" spans="2:9" ht="15.75" thickBot="1" x14ac:dyDescent="0.25">
      <c r="B12" s="459"/>
      <c r="C12" s="460"/>
      <c r="D12" s="461"/>
      <c r="E12" s="462"/>
      <c r="F12" s="455"/>
    </row>
    <row r="13" spans="2:9" x14ac:dyDescent="0.2">
      <c r="C13" s="447"/>
      <c r="E13" s="447"/>
    </row>
    <row r="14" spans="2:9" x14ac:dyDescent="0.2">
      <c r="C14" s="449" t="s">
        <v>4</v>
      </c>
      <c r="E14" s="447"/>
    </row>
    <row r="15" spans="2:9" ht="15.75" thickBot="1" x14ac:dyDescent="0.25">
      <c r="C15" s="450"/>
      <c r="E15" s="447"/>
    </row>
    <row r="16" spans="2:9" x14ac:dyDescent="0.2">
      <c r="B16" s="463"/>
      <c r="C16" s="464"/>
      <c r="D16" s="464"/>
      <c r="E16" s="465"/>
      <c r="F16" s="445"/>
      <c r="G16" s="445"/>
      <c r="H16" s="445"/>
      <c r="I16" s="445"/>
    </row>
    <row r="17" spans="2:9" x14ac:dyDescent="0.2">
      <c r="B17" s="466"/>
      <c r="C17" s="467" t="s">
        <v>305</v>
      </c>
      <c r="D17" s="468">
        <f>D7+D9-D8</f>
        <v>811000</v>
      </c>
      <c r="E17" s="469"/>
      <c r="F17" s="445"/>
      <c r="G17" s="445"/>
      <c r="H17" s="445"/>
      <c r="I17" s="445"/>
    </row>
    <row r="18" spans="2:9" x14ac:dyDescent="0.2">
      <c r="B18" s="466"/>
      <c r="C18" s="467" t="s">
        <v>306</v>
      </c>
      <c r="D18" s="468">
        <f>D10+D11</f>
        <v>264400</v>
      </c>
      <c r="E18" s="469"/>
      <c r="F18" s="445"/>
      <c r="G18" s="445"/>
      <c r="H18" s="445"/>
      <c r="I18" s="445"/>
    </row>
    <row r="19" spans="2:9" x14ac:dyDescent="0.2">
      <c r="B19" s="466"/>
      <c r="C19" s="467"/>
      <c r="D19" s="467"/>
      <c r="E19" s="469"/>
      <c r="F19" s="445"/>
      <c r="G19" s="445"/>
      <c r="H19" s="445"/>
      <c r="I19" s="445"/>
    </row>
    <row r="20" spans="2:9" ht="15.75" x14ac:dyDescent="0.25">
      <c r="B20" s="466"/>
      <c r="C20" s="470" t="s">
        <v>307</v>
      </c>
      <c r="D20" s="471">
        <f>D17/D18</f>
        <v>3.0673222390317703</v>
      </c>
      <c r="E20" s="469"/>
      <c r="F20" s="445"/>
      <c r="G20" s="445"/>
      <c r="H20" s="445"/>
      <c r="I20" s="445"/>
    </row>
    <row r="21" spans="2:9" ht="15.75" thickBot="1" x14ac:dyDescent="0.25">
      <c r="B21" s="472"/>
      <c r="C21" s="473"/>
      <c r="D21" s="474"/>
      <c r="E21" s="475"/>
      <c r="F21" s="445"/>
      <c r="G21" s="445"/>
      <c r="H21" s="445"/>
      <c r="I21" s="445"/>
    </row>
  </sheetData>
  <pageMargins left="0.75" right="0.75" top="1" bottom="1" header="0.5" footer="0.5"/>
  <pageSetup orientation="portrait" horizont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2"/>
  <dimension ref="B1:G21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0.85546875" bestFit="1" customWidth="1"/>
    <col min="4" max="4" width="12.42578125" style="2" customWidth="1"/>
    <col min="5" max="5" width="3.140625" customWidth="1"/>
    <col min="6" max="6" width="3.140625" style="2" customWidth="1"/>
    <col min="7" max="7" width="9.140625" style="2"/>
    <col min="8" max="8" width="3.140625" customWidth="1"/>
  </cols>
  <sheetData>
    <row r="1" spans="2:7" ht="18" x14ac:dyDescent="0.25">
      <c r="C1" s="1" t="s">
        <v>5</v>
      </c>
    </row>
    <row r="2" spans="2:7" x14ac:dyDescent="0.2">
      <c r="C2" s="2" t="s">
        <v>137</v>
      </c>
    </row>
    <row r="4" spans="2:7" x14ac:dyDescent="0.2">
      <c r="C4" s="3" t="s">
        <v>1</v>
      </c>
      <c r="E4" s="2"/>
    </row>
    <row r="5" spans="2:7" ht="15.75" thickBot="1" x14ac:dyDescent="0.25">
      <c r="C5" s="33"/>
      <c r="E5" s="2"/>
    </row>
    <row r="6" spans="2:7" x14ac:dyDescent="0.2">
      <c r="B6" s="4"/>
      <c r="C6" s="36"/>
      <c r="D6" s="102"/>
      <c r="E6" s="103"/>
      <c r="F6" s="45"/>
    </row>
    <row r="7" spans="2:7" x14ac:dyDescent="0.2">
      <c r="B7" s="7"/>
      <c r="C7" s="5" t="s">
        <v>9</v>
      </c>
      <c r="D7" s="114">
        <v>10570</v>
      </c>
      <c r="E7" s="104"/>
      <c r="F7" s="45"/>
    </row>
    <row r="8" spans="2:7" x14ac:dyDescent="0.2">
      <c r="B8" s="7"/>
      <c r="C8" s="5" t="s">
        <v>10</v>
      </c>
      <c r="D8" s="8">
        <v>4670</v>
      </c>
      <c r="E8" s="104"/>
      <c r="F8" s="45"/>
    </row>
    <row r="9" spans="2:7" x14ac:dyDescent="0.2">
      <c r="B9" s="7"/>
      <c r="C9" s="5" t="s">
        <v>76</v>
      </c>
      <c r="D9" s="65">
        <v>0.25</v>
      </c>
      <c r="E9" s="104"/>
      <c r="F9" s="45"/>
    </row>
    <row r="10" spans="2:7" x14ac:dyDescent="0.2">
      <c r="B10" s="7"/>
      <c r="C10" s="5" t="s">
        <v>36</v>
      </c>
      <c r="D10" s="44">
        <v>0.15</v>
      </c>
      <c r="E10" s="104"/>
      <c r="F10" s="45"/>
    </row>
    <row r="11" spans="2:7" ht="15.75" thickBot="1" x14ac:dyDescent="0.25">
      <c r="B11" s="10"/>
      <c r="C11" s="11"/>
      <c r="D11" s="106"/>
      <c r="E11" s="107"/>
      <c r="F11" s="45"/>
    </row>
    <row r="12" spans="2:7" x14ac:dyDescent="0.2">
      <c r="C12" s="2"/>
      <c r="E12" s="2"/>
    </row>
    <row r="13" spans="2:7" x14ac:dyDescent="0.2">
      <c r="C13" s="3" t="s">
        <v>4</v>
      </c>
      <c r="E13" s="2"/>
    </row>
    <row r="14" spans="2:7" ht="15.75" thickBot="1" x14ac:dyDescent="0.25">
      <c r="C14" s="33"/>
      <c r="E14" s="2"/>
    </row>
    <row r="15" spans="2:7" x14ac:dyDescent="0.2">
      <c r="B15" s="13"/>
      <c r="C15" s="15"/>
      <c r="D15" s="60"/>
      <c r="E15" s="39"/>
      <c r="F15"/>
      <c r="G15"/>
    </row>
    <row r="16" spans="2:7" x14ac:dyDescent="0.2">
      <c r="B16" s="17"/>
      <c r="C16" s="14" t="s">
        <v>34</v>
      </c>
      <c r="D16" s="76">
        <f>D7/D8</f>
        <v>2.2633832976445398</v>
      </c>
      <c r="E16" s="40"/>
      <c r="F16"/>
      <c r="G16"/>
    </row>
    <row r="17" spans="2:7" x14ac:dyDescent="0.2">
      <c r="B17" s="17"/>
      <c r="C17" s="14"/>
      <c r="D17" s="61"/>
      <c r="E17" s="40"/>
      <c r="F17"/>
      <c r="G17"/>
    </row>
    <row r="18" spans="2:7" x14ac:dyDescent="0.2">
      <c r="B18" s="17"/>
      <c r="C18" s="19" t="s">
        <v>260</v>
      </c>
      <c r="D18" s="139">
        <f>D10/(D16*(1+D9))</f>
        <v>5.3017975402081356E-2</v>
      </c>
      <c r="E18" s="40"/>
      <c r="F18"/>
      <c r="G18"/>
    </row>
    <row r="19" spans="2:7" x14ac:dyDescent="0.2">
      <c r="B19" s="17"/>
      <c r="C19" s="19"/>
      <c r="D19" s="26"/>
      <c r="E19" s="40"/>
      <c r="F19"/>
      <c r="G19"/>
    </row>
    <row r="20" spans="2:7" ht="15.75" x14ac:dyDescent="0.25">
      <c r="B20" s="17"/>
      <c r="C20" s="19" t="s">
        <v>235</v>
      </c>
      <c r="D20" s="159">
        <f>D18*D7</f>
        <v>560.4</v>
      </c>
      <c r="E20" s="40"/>
      <c r="F20"/>
      <c r="G20"/>
    </row>
    <row r="21" spans="2:7" ht="15.75" thickBot="1" x14ac:dyDescent="0.25">
      <c r="B21" s="28"/>
      <c r="C21" s="63"/>
      <c r="D21" s="91"/>
      <c r="E21" s="30"/>
      <c r="F21"/>
      <c r="G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22"/>
  <dimension ref="B1:H27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3.140625" customWidth="1"/>
    <col min="4" max="4" width="16.140625" style="2" customWidth="1"/>
    <col min="5" max="5" width="3.140625" customWidth="1"/>
    <col min="6" max="6" width="13.5703125" style="2" customWidth="1"/>
    <col min="7" max="7" width="3.140625" style="78" customWidth="1"/>
    <col min="8" max="8" width="14.140625" style="162" bestFit="1" customWidth="1"/>
    <col min="9" max="9" width="3.140625" customWidth="1"/>
  </cols>
  <sheetData>
    <row r="1" spans="2:7" ht="18" x14ac:dyDescent="0.25">
      <c r="C1" s="1" t="s">
        <v>5</v>
      </c>
    </row>
    <row r="2" spans="2:7" x14ac:dyDescent="0.2">
      <c r="C2" s="2" t="s">
        <v>161</v>
      </c>
    </row>
    <row r="4" spans="2:7" x14ac:dyDescent="0.2">
      <c r="C4" s="3" t="s">
        <v>1</v>
      </c>
      <c r="E4" s="2"/>
    </row>
    <row r="5" spans="2:7" ht="15.75" thickBot="1" x14ac:dyDescent="0.25">
      <c r="C5" s="33"/>
      <c r="E5" s="2"/>
    </row>
    <row r="6" spans="2:7" x14ac:dyDescent="0.2">
      <c r="B6" s="4"/>
      <c r="C6" s="36"/>
      <c r="D6" s="37"/>
      <c r="E6" s="103"/>
      <c r="F6" s="45"/>
      <c r="G6" s="147"/>
    </row>
    <row r="7" spans="2:7" x14ac:dyDescent="0.2">
      <c r="B7" s="7"/>
      <c r="C7" s="5" t="s">
        <v>70</v>
      </c>
      <c r="D7" s="358">
        <v>0.45</v>
      </c>
      <c r="E7" s="104"/>
      <c r="F7" s="45"/>
      <c r="G7" s="147"/>
    </row>
    <row r="8" spans="2:7" x14ac:dyDescent="0.2">
      <c r="B8" s="7"/>
      <c r="C8" s="5" t="s">
        <v>65</v>
      </c>
      <c r="D8" s="358">
        <v>1.3</v>
      </c>
      <c r="E8" s="104"/>
      <c r="F8" s="45"/>
      <c r="G8" s="147"/>
    </row>
    <row r="9" spans="2:7" x14ac:dyDescent="0.2">
      <c r="B9" s="7"/>
      <c r="C9" s="5" t="s">
        <v>3</v>
      </c>
      <c r="D9" s="252">
        <v>2435</v>
      </c>
      <c r="E9" s="104"/>
      <c r="F9" s="45"/>
      <c r="G9" s="147"/>
    </row>
    <row r="10" spans="2:7" x14ac:dyDescent="0.2">
      <c r="B10" s="7"/>
      <c r="C10" s="5" t="s">
        <v>9</v>
      </c>
      <c r="D10" s="252">
        <v>11610</v>
      </c>
      <c r="E10" s="104"/>
      <c r="F10" s="45"/>
      <c r="G10" s="147"/>
    </row>
    <row r="11" spans="2:7" x14ac:dyDescent="0.2">
      <c r="B11" s="7"/>
      <c r="C11" s="5" t="s">
        <v>12</v>
      </c>
      <c r="D11" s="44">
        <v>0.09</v>
      </c>
      <c r="E11" s="104"/>
      <c r="F11" s="45"/>
      <c r="G11" s="147"/>
    </row>
    <row r="12" spans="2:7" x14ac:dyDescent="0.2">
      <c r="B12" s="7"/>
      <c r="C12" s="5" t="s">
        <v>36</v>
      </c>
      <c r="D12" s="254">
        <v>0.128</v>
      </c>
      <c r="E12" s="104"/>
      <c r="F12" s="45"/>
      <c r="G12" s="147"/>
    </row>
    <row r="13" spans="2:7" ht="15.75" thickBot="1" x14ac:dyDescent="0.25">
      <c r="B13" s="10"/>
      <c r="C13" s="11"/>
      <c r="D13" s="11"/>
      <c r="E13" s="107"/>
      <c r="F13" s="45"/>
      <c r="G13" s="147"/>
    </row>
    <row r="14" spans="2:7" x14ac:dyDescent="0.2">
      <c r="C14" s="2"/>
      <c r="E14" s="2"/>
    </row>
    <row r="15" spans="2:7" x14ac:dyDescent="0.2">
      <c r="C15" s="3" t="s">
        <v>4</v>
      </c>
      <c r="E15" s="2"/>
    </row>
    <row r="16" spans="2:7" ht="15.75" thickBot="1" x14ac:dyDescent="0.25">
      <c r="C16" s="33"/>
      <c r="E16" s="2"/>
    </row>
    <row r="17" spans="2:8" x14ac:dyDescent="0.2">
      <c r="B17" s="13"/>
      <c r="C17" s="15"/>
      <c r="D17" s="163"/>
      <c r="E17" s="39"/>
      <c r="F17"/>
      <c r="G17"/>
      <c r="H17"/>
    </row>
    <row r="18" spans="2:8" x14ac:dyDescent="0.2">
      <c r="B18" s="17"/>
      <c r="C18" s="19" t="s">
        <v>2</v>
      </c>
      <c r="D18" s="166">
        <f>D8*D9</f>
        <v>3165.5</v>
      </c>
      <c r="E18" s="40"/>
      <c r="F18"/>
      <c r="G18"/>
      <c r="H18"/>
    </row>
    <row r="19" spans="2:8" x14ac:dyDescent="0.2">
      <c r="B19" s="17"/>
      <c r="C19" s="19" t="s">
        <v>235</v>
      </c>
      <c r="D19" s="438">
        <f>D10*D11</f>
        <v>1044.8999999999999</v>
      </c>
      <c r="E19" s="40"/>
      <c r="F19"/>
      <c r="G19"/>
      <c r="H19"/>
    </row>
    <row r="20" spans="2:8" x14ac:dyDescent="0.2">
      <c r="B20" s="17"/>
      <c r="C20" s="19" t="s">
        <v>49</v>
      </c>
      <c r="D20" s="438">
        <f>D19/D12</f>
        <v>8163.2812499999991</v>
      </c>
      <c r="E20" s="40"/>
      <c r="F20"/>
      <c r="G20"/>
      <c r="H20"/>
    </row>
    <row r="21" spans="2:8" x14ac:dyDescent="0.2">
      <c r="B21" s="17"/>
      <c r="C21" s="19" t="s">
        <v>261</v>
      </c>
      <c r="D21" s="438">
        <f>(D7*D20)/(1-D7)</f>
        <v>6679.0482954545441</v>
      </c>
      <c r="E21" s="40"/>
      <c r="F21"/>
      <c r="G21"/>
      <c r="H21"/>
    </row>
    <row r="22" spans="2:8" x14ac:dyDescent="0.2">
      <c r="B22" s="17"/>
      <c r="C22" s="19"/>
      <c r="D22" s="438"/>
      <c r="E22" s="40"/>
      <c r="F22"/>
      <c r="G22"/>
      <c r="H22"/>
    </row>
    <row r="23" spans="2:8" x14ac:dyDescent="0.2">
      <c r="B23" s="17"/>
      <c r="C23" s="19" t="s">
        <v>262</v>
      </c>
      <c r="D23" s="438">
        <f>D9+D21</f>
        <v>9114.0482954545441</v>
      </c>
      <c r="E23" s="40"/>
      <c r="F23"/>
      <c r="G23"/>
      <c r="H23"/>
    </row>
    <row r="24" spans="2:8" x14ac:dyDescent="0.2">
      <c r="B24" s="17"/>
      <c r="C24" s="19" t="s">
        <v>254</v>
      </c>
      <c r="D24" s="438">
        <f>D23+D20</f>
        <v>17277.329545454544</v>
      </c>
      <c r="E24" s="40"/>
      <c r="F24"/>
      <c r="G24"/>
      <c r="H24"/>
    </row>
    <row r="25" spans="2:8" x14ac:dyDescent="0.2">
      <c r="B25" s="17"/>
      <c r="C25" s="19"/>
      <c r="D25" s="164"/>
      <c r="E25" s="40"/>
      <c r="F25"/>
      <c r="G25"/>
      <c r="H25"/>
    </row>
    <row r="26" spans="2:8" ht="15.75" x14ac:dyDescent="0.25">
      <c r="B26" s="17"/>
      <c r="C26" s="19" t="s">
        <v>263</v>
      </c>
      <c r="D26" s="167">
        <f>D24-D18</f>
        <v>14111.829545454544</v>
      </c>
      <c r="E26" s="40"/>
      <c r="F26"/>
      <c r="G26"/>
      <c r="H26"/>
    </row>
    <row r="27" spans="2:8" ht="15.75" thickBot="1" x14ac:dyDescent="0.25">
      <c r="B27" s="28"/>
      <c r="C27" s="63"/>
      <c r="D27" s="165"/>
      <c r="E27" s="30"/>
      <c r="F27"/>
      <c r="G27"/>
      <c r="H27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221"/>
  <dimension ref="B1:J29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17.85546875" customWidth="1"/>
    <col min="4" max="4" width="9.5703125" customWidth="1"/>
    <col min="5" max="5" width="12.85546875" style="2" customWidth="1"/>
    <col min="6" max="6" width="3.140625" customWidth="1"/>
    <col min="7" max="7" width="7.85546875" style="2" customWidth="1"/>
    <col min="8" max="8" width="8.7109375" style="162" customWidth="1"/>
    <col min="9" max="9" width="10.28515625" style="162" customWidth="1"/>
    <col min="10" max="10" width="3.140625" customWidth="1"/>
  </cols>
  <sheetData>
    <row r="1" spans="2:8" ht="18" x14ac:dyDescent="0.25">
      <c r="C1" s="1" t="s">
        <v>5</v>
      </c>
    </row>
    <row r="2" spans="2:8" x14ac:dyDescent="0.2">
      <c r="C2" s="2" t="s">
        <v>138</v>
      </c>
    </row>
    <row r="4" spans="2:8" x14ac:dyDescent="0.2">
      <c r="C4" s="3" t="s">
        <v>1</v>
      </c>
      <c r="D4" s="2"/>
      <c r="F4" s="2"/>
    </row>
    <row r="5" spans="2:8" ht="15.75" thickBot="1" x14ac:dyDescent="0.25">
      <c r="C5" s="33"/>
      <c r="D5" s="34"/>
      <c r="F5" s="2"/>
    </row>
    <row r="6" spans="2:8" x14ac:dyDescent="0.2">
      <c r="B6" s="4"/>
      <c r="C6" s="36"/>
      <c r="D6" s="37"/>
      <c r="E6" s="37"/>
      <c r="F6" s="103"/>
      <c r="G6" s="45"/>
    </row>
    <row r="7" spans="2:8" x14ac:dyDescent="0.2">
      <c r="B7" s="7"/>
      <c r="C7" s="5" t="s">
        <v>78</v>
      </c>
      <c r="D7" s="65"/>
      <c r="E7" s="264">
        <v>2</v>
      </c>
      <c r="F7" s="104"/>
      <c r="G7" s="45"/>
    </row>
    <row r="8" spans="2:8" x14ac:dyDescent="0.2">
      <c r="B8" s="7"/>
      <c r="C8" s="5" t="s">
        <v>79</v>
      </c>
      <c r="D8" s="44"/>
      <c r="E8" s="265">
        <v>50</v>
      </c>
      <c r="F8" s="104"/>
      <c r="G8" s="45"/>
    </row>
    <row r="9" spans="2:8" x14ac:dyDescent="0.2">
      <c r="B9" s="7"/>
      <c r="C9" s="5"/>
      <c r="D9" s="94"/>
      <c r="E9" s="252"/>
      <c r="F9" s="104"/>
      <c r="G9" s="45"/>
    </row>
    <row r="10" spans="2:8" x14ac:dyDescent="0.2">
      <c r="B10" s="7"/>
      <c r="C10" s="5" t="s">
        <v>9</v>
      </c>
      <c r="D10" s="94"/>
      <c r="E10" s="266">
        <v>790</v>
      </c>
      <c r="F10" s="104"/>
      <c r="G10" s="45"/>
    </row>
    <row r="11" spans="2:8" x14ac:dyDescent="0.2">
      <c r="B11" s="7"/>
      <c r="C11" s="5" t="s">
        <v>13</v>
      </c>
      <c r="D11" s="94"/>
      <c r="E11" s="266">
        <v>15.8</v>
      </c>
      <c r="F11" s="104"/>
      <c r="G11" s="45"/>
    </row>
    <row r="12" spans="2:8" x14ac:dyDescent="0.2">
      <c r="B12" s="7"/>
      <c r="C12" s="5" t="s">
        <v>10</v>
      </c>
      <c r="D12" s="94"/>
      <c r="E12" s="266">
        <v>365</v>
      </c>
      <c r="F12" s="104"/>
      <c r="G12" s="45"/>
      <c r="H12" s="505"/>
    </row>
    <row r="13" spans="2:8" x14ac:dyDescent="0.2">
      <c r="B13" s="7"/>
      <c r="C13" s="5" t="s">
        <v>11</v>
      </c>
      <c r="D13" s="94"/>
      <c r="E13" s="266">
        <v>229.8</v>
      </c>
      <c r="F13" s="104"/>
      <c r="G13" s="45"/>
    </row>
    <row r="14" spans="2:8" ht="15.75" thickBot="1" x14ac:dyDescent="0.25">
      <c r="B14" s="10"/>
      <c r="C14" s="11"/>
      <c r="D14" s="95"/>
      <c r="E14" s="11"/>
      <c r="F14" s="107"/>
      <c r="G14" s="45"/>
    </row>
    <row r="15" spans="2:8" x14ac:dyDescent="0.2">
      <c r="C15" s="2"/>
      <c r="D15" s="2"/>
      <c r="F15" s="2"/>
    </row>
    <row r="16" spans="2:8" x14ac:dyDescent="0.2">
      <c r="C16" s="3" t="s">
        <v>4</v>
      </c>
      <c r="D16" s="2"/>
      <c r="F16" s="2"/>
    </row>
    <row r="17" spans="2:10" ht="15.75" thickBot="1" x14ac:dyDescent="0.25">
      <c r="C17" s="33"/>
      <c r="D17" s="2"/>
      <c r="F17" s="2"/>
    </row>
    <row r="18" spans="2:10" x14ac:dyDescent="0.2">
      <c r="B18" s="13"/>
      <c r="C18" s="15"/>
      <c r="D18" s="48"/>
      <c r="E18" s="48"/>
      <c r="F18" s="60"/>
      <c r="G18" s="15"/>
      <c r="H18" s="163"/>
      <c r="I18" s="163"/>
      <c r="J18" s="39"/>
    </row>
    <row r="19" spans="2:10" x14ac:dyDescent="0.2">
      <c r="B19" s="17"/>
      <c r="C19" s="19" t="s">
        <v>264</v>
      </c>
      <c r="D19" s="356">
        <f>E7/E8</f>
        <v>0.04</v>
      </c>
      <c r="E19" s="97"/>
      <c r="F19" s="71"/>
      <c r="G19" s="68"/>
      <c r="H19" s="166"/>
      <c r="I19" s="166"/>
      <c r="J19" s="40"/>
    </row>
    <row r="20" spans="2:10" x14ac:dyDescent="0.2">
      <c r="B20" s="17"/>
      <c r="C20" s="19"/>
      <c r="D20" s="97"/>
      <c r="E20" s="59"/>
      <c r="F20" s="61"/>
      <c r="G20" s="85"/>
      <c r="H20" s="168"/>
      <c r="I20" s="168"/>
      <c r="J20" s="40"/>
    </row>
    <row r="21" spans="2:10" x14ac:dyDescent="0.2">
      <c r="B21" s="17"/>
      <c r="C21" s="19"/>
      <c r="D21" s="97"/>
      <c r="E21" s="59"/>
      <c r="F21" s="61"/>
      <c r="G21" s="85"/>
      <c r="H21" s="168"/>
      <c r="I21" s="168"/>
      <c r="J21" s="40"/>
    </row>
    <row r="22" spans="2:10" x14ac:dyDescent="0.2">
      <c r="B22" s="17"/>
      <c r="C22" s="19" t="s">
        <v>265</v>
      </c>
      <c r="D22" s="356">
        <f>E11/E10</f>
        <v>0.02</v>
      </c>
      <c r="E22" s="59"/>
      <c r="F22" s="71"/>
      <c r="G22" s="68"/>
      <c r="H22" s="168"/>
      <c r="I22" s="168"/>
      <c r="J22" s="40"/>
    </row>
    <row r="23" spans="2:10" x14ac:dyDescent="0.2">
      <c r="B23" s="17"/>
      <c r="C23" s="19"/>
      <c r="D23" s="97"/>
      <c r="E23" s="125"/>
      <c r="F23" s="61"/>
      <c r="G23" s="85"/>
      <c r="H23" s="168"/>
      <c r="I23" s="168"/>
      <c r="J23" s="40"/>
    </row>
    <row r="24" spans="2:10" x14ac:dyDescent="0.2">
      <c r="B24" s="17"/>
      <c r="C24" s="19" t="s">
        <v>80</v>
      </c>
      <c r="D24" s="97"/>
      <c r="E24" s="125"/>
      <c r="F24" s="61"/>
      <c r="G24" s="85"/>
      <c r="H24" s="168"/>
      <c r="I24" s="168"/>
      <c r="J24" s="40"/>
    </row>
    <row r="25" spans="2:10" x14ac:dyDescent="0.2">
      <c r="B25" s="17"/>
      <c r="C25" s="19" t="s">
        <v>82</v>
      </c>
      <c r="D25" s="71"/>
      <c r="E25" s="59"/>
      <c r="F25" s="61"/>
      <c r="G25" s="85"/>
      <c r="H25" s="164"/>
      <c r="I25" s="164"/>
      <c r="J25" s="40"/>
    </row>
    <row r="26" spans="2:10" ht="15.75" x14ac:dyDescent="0.25">
      <c r="B26" s="17"/>
      <c r="C26" s="19" t="s">
        <v>81</v>
      </c>
      <c r="D26" s="71"/>
      <c r="E26" s="59"/>
      <c r="F26" s="61"/>
      <c r="G26" s="85"/>
      <c r="H26" s="169"/>
      <c r="I26" s="169"/>
      <c r="J26" s="40"/>
    </row>
    <row r="27" spans="2:10" ht="15.75" x14ac:dyDescent="0.25">
      <c r="B27" s="17"/>
      <c r="C27" s="19"/>
      <c r="D27" s="71"/>
      <c r="E27" s="59"/>
      <c r="F27" s="61"/>
      <c r="G27" s="85"/>
      <c r="H27" s="169"/>
      <c r="I27" s="169"/>
      <c r="J27" s="40"/>
    </row>
    <row r="28" spans="2:10" ht="15.75" x14ac:dyDescent="0.25">
      <c r="B28" s="17"/>
      <c r="C28" s="19" t="s">
        <v>179</v>
      </c>
      <c r="D28" s="139">
        <f>E11/(E12-E13)</f>
        <v>0.1168639053254438</v>
      </c>
      <c r="E28" s="59"/>
      <c r="F28" s="61"/>
      <c r="G28" s="85"/>
      <c r="H28" s="169"/>
      <c r="I28" s="353"/>
      <c r="J28" s="40"/>
    </row>
    <row r="29" spans="2:10" ht="15.75" thickBot="1" x14ac:dyDescent="0.25">
      <c r="B29" s="28"/>
      <c r="C29" s="63"/>
      <c r="D29" s="89"/>
      <c r="E29" s="90"/>
      <c r="F29" s="92"/>
      <c r="G29" s="93"/>
      <c r="H29" s="165"/>
      <c r="I29" s="165"/>
      <c r="J29" s="3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2211"/>
  <dimension ref="B1:J25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7.5703125" bestFit="1" customWidth="1"/>
    <col min="4" max="4" width="14.5703125" style="2" customWidth="1"/>
    <col min="5" max="5" width="3.140625" style="77" customWidth="1"/>
    <col min="6" max="6" width="16.42578125" style="2" customWidth="1"/>
    <col min="7" max="7" width="3.140625" style="78" customWidth="1"/>
    <col min="8" max="8" width="6.5703125" style="162" customWidth="1"/>
    <col min="9" max="9" width="3.140625" style="162" customWidth="1"/>
    <col min="10" max="10" width="10.28515625" style="162" customWidth="1"/>
    <col min="11" max="11" width="3.140625" customWidth="1"/>
  </cols>
  <sheetData>
    <row r="1" spans="2:10" ht="18" x14ac:dyDescent="0.25">
      <c r="C1" s="1" t="s">
        <v>5</v>
      </c>
    </row>
    <row r="2" spans="2:10" x14ac:dyDescent="0.2">
      <c r="C2" s="2" t="s">
        <v>117</v>
      </c>
    </row>
    <row r="4" spans="2:10" x14ac:dyDescent="0.2">
      <c r="C4" s="3" t="s">
        <v>1</v>
      </c>
      <c r="E4" s="78"/>
    </row>
    <row r="5" spans="2:10" ht="15.75" thickBot="1" x14ac:dyDescent="0.25">
      <c r="C5" s="33"/>
      <c r="E5" s="78"/>
    </row>
    <row r="6" spans="2:10" x14ac:dyDescent="0.2">
      <c r="B6" s="4"/>
      <c r="C6" s="36"/>
      <c r="D6" s="37"/>
      <c r="E6" s="172"/>
      <c r="F6" s="45"/>
      <c r="G6" s="147"/>
    </row>
    <row r="7" spans="2:10" x14ac:dyDescent="0.2">
      <c r="B7" s="7"/>
      <c r="C7" s="5" t="s">
        <v>13</v>
      </c>
      <c r="D7" s="252">
        <v>162840</v>
      </c>
      <c r="E7" s="173"/>
      <c r="F7" s="45"/>
      <c r="G7" s="147"/>
    </row>
    <row r="8" spans="2:10" x14ac:dyDescent="0.2">
      <c r="B8" s="7"/>
      <c r="C8" s="5" t="s">
        <v>19</v>
      </c>
      <c r="D8" s="255">
        <v>29.38</v>
      </c>
      <c r="E8" s="173"/>
      <c r="F8" s="45"/>
      <c r="G8" s="147"/>
    </row>
    <row r="9" spans="2:10" x14ac:dyDescent="0.2">
      <c r="B9" s="7"/>
      <c r="C9" s="5" t="s">
        <v>10</v>
      </c>
      <c r="D9" s="252">
        <v>794350</v>
      </c>
      <c r="E9" s="173"/>
      <c r="F9" s="45"/>
      <c r="G9" s="147"/>
    </row>
    <row r="10" spans="2:10" x14ac:dyDescent="0.2">
      <c r="B10" s="7"/>
      <c r="C10" s="5" t="s">
        <v>84</v>
      </c>
      <c r="D10" s="278">
        <v>145350</v>
      </c>
      <c r="E10" s="173"/>
      <c r="F10" s="45"/>
      <c r="G10" s="147"/>
    </row>
    <row r="11" spans="2:10" x14ac:dyDescent="0.2">
      <c r="B11" s="7"/>
      <c r="C11" s="5" t="s">
        <v>68</v>
      </c>
      <c r="D11" s="267">
        <v>0.25</v>
      </c>
      <c r="E11" s="173"/>
      <c r="F11" s="45"/>
      <c r="G11" s="147"/>
    </row>
    <row r="12" spans="2:10" ht="15.75" thickBot="1" x14ac:dyDescent="0.25">
      <c r="B12" s="10"/>
      <c r="C12" s="11"/>
      <c r="D12" s="11"/>
      <c r="E12" s="174"/>
      <c r="F12" s="45"/>
      <c r="G12" s="147"/>
    </row>
    <row r="13" spans="2:10" x14ac:dyDescent="0.2">
      <c r="C13" s="2"/>
      <c r="E13" s="78"/>
    </row>
    <row r="14" spans="2:10" x14ac:dyDescent="0.2">
      <c r="C14" s="3" t="s">
        <v>4</v>
      </c>
      <c r="E14" s="78"/>
    </row>
    <row r="15" spans="2:10" ht="15.75" thickBot="1" x14ac:dyDescent="0.25">
      <c r="C15" s="33"/>
      <c r="E15" s="78"/>
    </row>
    <row r="16" spans="2:10" x14ac:dyDescent="0.2">
      <c r="B16" s="13"/>
      <c r="C16" s="15"/>
      <c r="D16" s="15"/>
      <c r="E16" s="39"/>
      <c r="F16"/>
      <c r="G16"/>
      <c r="H16"/>
      <c r="I16"/>
      <c r="J16"/>
    </row>
    <row r="17" spans="2:10" x14ac:dyDescent="0.2">
      <c r="B17" s="17"/>
      <c r="C17" s="14" t="s">
        <v>18</v>
      </c>
      <c r="D17" s="205">
        <f>365/D8</f>
        <v>12.423417290673928</v>
      </c>
      <c r="E17" s="40"/>
      <c r="F17"/>
      <c r="G17"/>
      <c r="H17"/>
      <c r="I17"/>
      <c r="J17"/>
    </row>
    <row r="18" spans="2:10" x14ac:dyDescent="0.2">
      <c r="B18" s="17"/>
      <c r="C18" s="19" t="s">
        <v>266</v>
      </c>
      <c r="D18" s="170">
        <f>D17*D10</f>
        <v>1805743.7031994555</v>
      </c>
      <c r="E18" s="40"/>
      <c r="F18"/>
      <c r="G18"/>
      <c r="H18"/>
      <c r="I18"/>
      <c r="J18"/>
    </row>
    <row r="19" spans="2:10" x14ac:dyDescent="0.2">
      <c r="B19" s="17"/>
      <c r="C19" s="19"/>
      <c r="D19" s="85"/>
      <c r="E19" s="40"/>
      <c r="F19"/>
      <c r="G19"/>
      <c r="H19"/>
      <c r="I19"/>
      <c r="J19"/>
    </row>
    <row r="20" spans="2:10" ht="15.75" x14ac:dyDescent="0.25">
      <c r="B20" s="17"/>
      <c r="C20" s="19" t="s">
        <v>267</v>
      </c>
      <c r="D20" s="53">
        <f>D7/D18</f>
        <v>9.0178910612550706E-2</v>
      </c>
      <c r="E20" s="40"/>
      <c r="F20"/>
      <c r="G20"/>
      <c r="H20"/>
      <c r="I20"/>
      <c r="J20"/>
    </row>
    <row r="21" spans="2:10" x14ac:dyDescent="0.2">
      <c r="B21" s="17"/>
      <c r="C21" s="19"/>
      <c r="D21" s="85"/>
      <c r="E21" s="40"/>
      <c r="F21"/>
      <c r="G21"/>
      <c r="H21"/>
      <c r="I21"/>
      <c r="J21"/>
    </row>
    <row r="22" spans="2:10" ht="15.75" x14ac:dyDescent="0.25">
      <c r="B22" s="17"/>
      <c r="C22" s="19" t="s">
        <v>251</v>
      </c>
      <c r="D22" s="101">
        <f>D18/D9</f>
        <v>2.273234346571984</v>
      </c>
      <c r="E22" s="40"/>
      <c r="F22"/>
      <c r="G22"/>
      <c r="H22"/>
      <c r="I22"/>
      <c r="J22"/>
    </row>
    <row r="23" spans="2:10" x14ac:dyDescent="0.2">
      <c r="B23" s="17"/>
      <c r="C23" s="19"/>
      <c r="D23" s="85"/>
      <c r="E23" s="40"/>
      <c r="F23"/>
      <c r="G23"/>
      <c r="H23"/>
      <c r="I23"/>
      <c r="J23"/>
    </row>
    <row r="24" spans="2:10" ht="15.75" x14ac:dyDescent="0.25">
      <c r="B24" s="17"/>
      <c r="C24" s="19" t="s">
        <v>179</v>
      </c>
      <c r="D24" s="52">
        <f>D20*D22*(1+D11)</f>
        <v>0.25624724617611883</v>
      </c>
      <c r="E24" s="40"/>
      <c r="F24"/>
      <c r="G24"/>
      <c r="H24"/>
      <c r="I24"/>
      <c r="J24"/>
    </row>
    <row r="25" spans="2:10" ht="15.75" thickBot="1" x14ac:dyDescent="0.25">
      <c r="B25" s="28"/>
      <c r="C25" s="63"/>
      <c r="D25" s="93"/>
      <c r="E25" s="30"/>
      <c r="F25"/>
      <c r="G25"/>
      <c r="H25"/>
      <c r="I25"/>
      <c r="J25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/>
  <dimension ref="B1:G26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19.85546875" customWidth="1"/>
    <col min="4" max="4" width="18.5703125" customWidth="1"/>
    <col min="5" max="5" width="3.140625" customWidth="1"/>
    <col min="6" max="6" width="18.5703125" bestFit="1" customWidth="1"/>
    <col min="7" max="7" width="3.140625" customWidth="1"/>
  </cols>
  <sheetData>
    <row r="1" spans="2:7" ht="18" x14ac:dyDescent="0.25">
      <c r="C1" s="1" t="s">
        <v>5</v>
      </c>
    </row>
    <row r="2" spans="2:7" ht="15" x14ac:dyDescent="0.2">
      <c r="C2" s="2" t="s">
        <v>8</v>
      </c>
    </row>
    <row r="4" spans="2:7" ht="15" x14ac:dyDescent="0.2">
      <c r="C4" s="3" t="s">
        <v>1</v>
      </c>
      <c r="D4" s="2"/>
      <c r="E4" s="2"/>
      <c r="F4" s="2"/>
      <c r="G4" s="2"/>
    </row>
    <row r="5" spans="2:7" ht="15.75" thickBot="1" x14ac:dyDescent="0.25">
      <c r="C5" s="33"/>
      <c r="D5" s="34"/>
      <c r="E5" s="2"/>
      <c r="F5" s="2"/>
      <c r="G5" s="2"/>
    </row>
    <row r="6" spans="2:7" ht="15" x14ac:dyDescent="0.2">
      <c r="B6" s="4"/>
      <c r="C6" s="36"/>
      <c r="D6" s="37"/>
      <c r="E6" s="6"/>
      <c r="F6" s="45"/>
      <c r="G6" s="45"/>
    </row>
    <row r="7" spans="2:7" ht="15" x14ac:dyDescent="0.2">
      <c r="B7" s="7"/>
      <c r="C7" s="5" t="s">
        <v>9</v>
      </c>
      <c r="D7" s="8">
        <v>13500000</v>
      </c>
      <c r="E7" s="47"/>
      <c r="F7" s="46"/>
      <c r="G7" s="45"/>
    </row>
    <row r="8" spans="2:7" ht="15" x14ac:dyDescent="0.2">
      <c r="B8" s="7"/>
      <c r="C8" s="5" t="s">
        <v>10</v>
      </c>
      <c r="D8" s="8">
        <v>8700000</v>
      </c>
      <c r="E8" s="47"/>
      <c r="F8" s="46"/>
      <c r="G8" s="45"/>
    </row>
    <row r="9" spans="2:7" ht="15" x14ac:dyDescent="0.2">
      <c r="B9" s="7"/>
      <c r="C9" s="5" t="s">
        <v>11</v>
      </c>
      <c r="D9" s="8">
        <v>4100000</v>
      </c>
      <c r="E9" s="47"/>
      <c r="F9" s="46"/>
      <c r="G9" s="45"/>
    </row>
    <row r="10" spans="2:7" ht="15" x14ac:dyDescent="0.2">
      <c r="B10" s="7"/>
      <c r="C10" s="5"/>
      <c r="D10" s="9"/>
      <c r="E10" s="47"/>
      <c r="F10" s="46"/>
      <c r="G10" s="45"/>
    </row>
    <row r="11" spans="2:7" ht="15" x14ac:dyDescent="0.2">
      <c r="B11" s="7"/>
      <c r="C11" s="5" t="s">
        <v>12</v>
      </c>
      <c r="D11" s="44">
        <v>7.0000000000000007E-2</v>
      </c>
      <c r="E11" s="47"/>
      <c r="F11" s="46"/>
      <c r="G11" s="45"/>
    </row>
    <row r="12" spans="2:7" ht="15.75" thickBot="1" x14ac:dyDescent="0.25">
      <c r="B12" s="10"/>
      <c r="C12" s="11"/>
      <c r="D12" s="11"/>
      <c r="E12" s="12"/>
      <c r="F12" s="45"/>
      <c r="G12" s="45"/>
    </row>
    <row r="13" spans="2:7" ht="15" x14ac:dyDescent="0.2">
      <c r="C13" s="2"/>
      <c r="D13" s="2"/>
      <c r="E13" s="2"/>
      <c r="F13" s="2"/>
      <c r="G13" s="2"/>
    </row>
    <row r="14" spans="2:7" ht="15" x14ac:dyDescent="0.2">
      <c r="C14" s="3" t="s">
        <v>4</v>
      </c>
      <c r="D14" s="2"/>
      <c r="E14" s="2"/>
      <c r="F14" s="2"/>
      <c r="G14" s="2"/>
    </row>
    <row r="15" spans="2:7" ht="15.75" thickBot="1" x14ac:dyDescent="0.25">
      <c r="C15" s="33"/>
      <c r="D15" s="2"/>
      <c r="E15" s="2"/>
      <c r="F15" s="2"/>
      <c r="G15" s="2"/>
    </row>
    <row r="16" spans="2:7" ht="15" x14ac:dyDescent="0.2">
      <c r="B16" s="13"/>
      <c r="C16" s="15"/>
      <c r="D16" s="15"/>
      <c r="E16" s="16"/>
    </row>
    <row r="17" spans="2:5" ht="15.75" x14ac:dyDescent="0.25">
      <c r="B17" s="17"/>
      <c r="C17" s="19" t="s">
        <v>13</v>
      </c>
      <c r="D17" s="51">
        <f>D7*D11</f>
        <v>945000.00000000012</v>
      </c>
      <c r="E17" s="40"/>
    </row>
    <row r="18" spans="2:5" ht="15" x14ac:dyDescent="0.2">
      <c r="B18" s="17"/>
      <c r="C18" s="14"/>
      <c r="D18" s="14"/>
      <c r="E18" s="55"/>
    </row>
    <row r="19" spans="2:5" s="2" customFormat="1" ht="15.75" x14ac:dyDescent="0.25">
      <c r="B19" s="32"/>
      <c r="C19" s="14" t="s">
        <v>178</v>
      </c>
      <c r="D19" s="52">
        <f>D17/D8</f>
        <v>0.10862068965517242</v>
      </c>
      <c r="E19" s="56"/>
    </row>
    <row r="20" spans="2:5" ht="15" x14ac:dyDescent="0.2">
      <c r="B20" s="17"/>
      <c r="C20" s="14"/>
      <c r="D20" s="23"/>
      <c r="E20" s="40"/>
    </row>
    <row r="21" spans="2:5" ht="15" x14ac:dyDescent="0.2">
      <c r="B21" s="17"/>
      <c r="C21" s="14"/>
      <c r="D21" s="25"/>
      <c r="E21" s="57"/>
    </row>
    <row r="22" spans="2:5" ht="15" x14ac:dyDescent="0.2">
      <c r="B22" s="17"/>
      <c r="C22" s="14" t="s">
        <v>49</v>
      </c>
      <c r="D22" s="54">
        <f>D8-D9</f>
        <v>4600000</v>
      </c>
      <c r="E22" s="18"/>
    </row>
    <row r="23" spans="2:5" ht="15.75" x14ac:dyDescent="0.25">
      <c r="B23" s="17"/>
      <c r="C23" s="26"/>
      <c r="D23" s="27"/>
      <c r="E23" s="58"/>
    </row>
    <row r="24" spans="2:5" ht="15.75" x14ac:dyDescent="0.25">
      <c r="B24" s="17"/>
      <c r="C24" s="26" t="s">
        <v>179</v>
      </c>
      <c r="D24" s="53">
        <f>D17/D22</f>
        <v>0.20543478260869569</v>
      </c>
      <c r="E24" s="58"/>
    </row>
    <row r="25" spans="2:5" ht="15.75" x14ac:dyDescent="0.25">
      <c r="B25" s="17"/>
      <c r="C25" s="26"/>
      <c r="D25" s="27"/>
      <c r="E25" s="58"/>
    </row>
    <row r="26" spans="2:5" ht="13.5" thickBot="1" x14ac:dyDescent="0.25">
      <c r="B26" s="28"/>
      <c r="C26" s="29"/>
      <c r="D26" s="29"/>
      <c r="E26" s="3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22111"/>
  <dimension ref="B1:J21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36.5703125" bestFit="1" customWidth="1"/>
    <col min="4" max="4" width="14.5703125" style="2" customWidth="1"/>
    <col min="5" max="5" width="3.140625" style="77" customWidth="1"/>
    <col min="6" max="6" width="5.28515625" style="2" customWidth="1"/>
    <col min="7" max="7" width="3.140625" style="78" customWidth="1"/>
    <col min="8" max="8" width="14.28515625" style="162" bestFit="1" customWidth="1"/>
    <col min="9" max="9" width="3.140625" style="162" customWidth="1"/>
    <col min="10" max="10" width="14.140625" style="162" bestFit="1" customWidth="1"/>
    <col min="11" max="11" width="3.140625" customWidth="1"/>
  </cols>
  <sheetData>
    <row r="1" spans="2:10" ht="18" x14ac:dyDescent="0.25">
      <c r="C1" s="1" t="s">
        <v>5</v>
      </c>
    </row>
    <row r="2" spans="2:10" x14ac:dyDescent="0.2">
      <c r="C2" s="2" t="s">
        <v>139</v>
      </c>
    </row>
    <row r="4" spans="2:10" x14ac:dyDescent="0.2">
      <c r="C4" s="3" t="s">
        <v>1</v>
      </c>
      <c r="E4" s="78"/>
    </row>
    <row r="5" spans="2:10" ht="15.75" thickBot="1" x14ac:dyDescent="0.25">
      <c r="C5" s="33"/>
      <c r="E5" s="78"/>
    </row>
    <row r="6" spans="2:10" x14ac:dyDescent="0.2">
      <c r="B6" s="4"/>
      <c r="C6" s="36"/>
      <c r="D6" s="37"/>
      <c r="E6" s="172"/>
      <c r="F6" s="45"/>
      <c r="G6" s="147"/>
    </row>
    <row r="7" spans="2:10" x14ac:dyDescent="0.2">
      <c r="B7" s="7"/>
      <c r="C7" s="5" t="s">
        <v>13</v>
      </c>
      <c r="D7" s="252">
        <v>8417</v>
      </c>
      <c r="E7" s="173"/>
      <c r="F7" s="45"/>
      <c r="G7" s="147"/>
    </row>
    <row r="8" spans="2:10" x14ac:dyDescent="0.2">
      <c r="B8" s="7"/>
      <c r="C8" s="5" t="s">
        <v>87</v>
      </c>
      <c r="D8" s="44">
        <v>0.34</v>
      </c>
      <c r="E8" s="173"/>
      <c r="F8" s="45"/>
      <c r="G8" s="147"/>
    </row>
    <row r="9" spans="2:10" x14ac:dyDescent="0.2">
      <c r="B9" s="7"/>
      <c r="C9" s="5" t="s">
        <v>88</v>
      </c>
      <c r="D9" s="252">
        <v>4632</v>
      </c>
      <c r="E9" s="173"/>
      <c r="F9" s="45"/>
      <c r="G9" s="147"/>
    </row>
    <row r="10" spans="2:10" x14ac:dyDescent="0.2">
      <c r="B10" s="7"/>
      <c r="C10" s="5" t="s">
        <v>45</v>
      </c>
      <c r="D10" s="269">
        <v>5105</v>
      </c>
      <c r="E10" s="173"/>
      <c r="F10" s="45"/>
      <c r="G10" s="147"/>
    </row>
    <row r="11" spans="2:10" ht="15.75" thickBot="1" x14ac:dyDescent="0.25">
      <c r="B11" s="10"/>
      <c r="C11" s="11"/>
      <c r="D11" s="11"/>
      <c r="E11" s="174"/>
      <c r="F11" s="45"/>
      <c r="G11" s="147"/>
    </row>
    <row r="12" spans="2:10" x14ac:dyDescent="0.2">
      <c r="C12" s="2"/>
      <c r="E12" s="78"/>
    </row>
    <row r="13" spans="2:10" x14ac:dyDescent="0.2">
      <c r="C13" s="3" t="s">
        <v>4</v>
      </c>
      <c r="E13" s="78"/>
    </row>
    <row r="14" spans="2:10" ht="15.75" thickBot="1" x14ac:dyDescent="0.25">
      <c r="C14" s="33"/>
      <c r="E14" s="78"/>
    </row>
    <row r="15" spans="2:10" x14ac:dyDescent="0.2">
      <c r="B15" s="13"/>
      <c r="C15" s="15"/>
      <c r="D15" s="163"/>
      <c r="E15" s="39"/>
      <c r="F15"/>
      <c r="G15"/>
      <c r="H15"/>
      <c r="I15"/>
      <c r="J15"/>
    </row>
    <row r="16" spans="2:10" x14ac:dyDescent="0.2">
      <c r="B16" s="17"/>
      <c r="C16" s="19" t="s">
        <v>268</v>
      </c>
      <c r="D16" s="166">
        <f>D7/(1-D8)</f>
        <v>12753.030303030304</v>
      </c>
      <c r="E16" s="40"/>
      <c r="F16"/>
      <c r="G16"/>
      <c r="H16"/>
      <c r="I16"/>
      <c r="J16"/>
    </row>
    <row r="17" spans="2:10" x14ac:dyDescent="0.2">
      <c r="B17" s="17"/>
      <c r="C17" s="19"/>
      <c r="D17" s="168"/>
      <c r="E17" s="40"/>
      <c r="F17"/>
      <c r="G17"/>
      <c r="H17"/>
      <c r="I17"/>
      <c r="J17"/>
    </row>
    <row r="18" spans="2:10" x14ac:dyDescent="0.2">
      <c r="B18" s="17"/>
      <c r="C18" s="19" t="s">
        <v>269</v>
      </c>
      <c r="D18" s="175">
        <f>D16+D9</f>
        <v>17385.030303030304</v>
      </c>
      <c r="E18" s="40"/>
      <c r="F18"/>
      <c r="G18"/>
      <c r="H18"/>
      <c r="I18"/>
      <c r="J18"/>
    </row>
    <row r="19" spans="2:10" x14ac:dyDescent="0.2">
      <c r="B19" s="17"/>
      <c r="C19" s="19"/>
      <c r="D19" s="168"/>
      <c r="E19" s="40"/>
      <c r="F19"/>
      <c r="G19"/>
      <c r="H19"/>
      <c r="I19"/>
      <c r="J19"/>
    </row>
    <row r="20" spans="2:10" ht="15.75" x14ac:dyDescent="0.25">
      <c r="B20" s="17"/>
      <c r="C20" s="19" t="s">
        <v>270</v>
      </c>
      <c r="D20" s="177">
        <f>(D18+D10)/D9</f>
        <v>4.8553606008269226</v>
      </c>
      <c r="E20" s="40"/>
      <c r="F20"/>
      <c r="G20"/>
      <c r="H20"/>
      <c r="I20"/>
      <c r="J20"/>
    </row>
    <row r="21" spans="2:10" ht="15.75" thickBot="1" x14ac:dyDescent="0.25">
      <c r="B21" s="28"/>
      <c r="C21" s="63"/>
      <c r="D21" s="165"/>
      <c r="E21" s="30"/>
      <c r="F21"/>
      <c r="G21"/>
      <c r="H21"/>
      <c r="I21"/>
      <c r="J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221111"/>
  <dimension ref="B1:G26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31.7109375" bestFit="1" customWidth="1"/>
    <col min="4" max="4" width="16.28515625" style="2" customWidth="1"/>
    <col min="5" max="5" width="3.140625" style="77" customWidth="1"/>
    <col min="6" max="6" width="13.140625" style="2" customWidth="1"/>
    <col min="7" max="7" width="14.140625" style="78" bestFit="1" customWidth="1"/>
    <col min="8" max="8" width="3.140625" customWidth="1"/>
  </cols>
  <sheetData>
    <row r="1" spans="2:7" ht="18" x14ac:dyDescent="0.25">
      <c r="C1" s="1" t="s">
        <v>5</v>
      </c>
    </row>
    <row r="2" spans="2:7" x14ac:dyDescent="0.2">
      <c r="C2" s="2" t="s">
        <v>143</v>
      </c>
    </row>
    <row r="4" spans="2:7" x14ac:dyDescent="0.2">
      <c r="C4" s="3" t="s">
        <v>1</v>
      </c>
      <c r="E4" s="78"/>
    </row>
    <row r="5" spans="2:7" ht="15.75" thickBot="1" x14ac:dyDescent="0.25">
      <c r="C5" s="33"/>
      <c r="E5" s="78"/>
    </row>
    <row r="6" spans="2:7" x14ac:dyDescent="0.2">
      <c r="B6" s="4"/>
      <c r="C6" s="36"/>
      <c r="D6" s="37"/>
      <c r="E6" s="172"/>
      <c r="F6" s="45"/>
      <c r="G6" s="147"/>
    </row>
    <row r="7" spans="2:7" x14ac:dyDescent="0.2">
      <c r="B7" s="7"/>
      <c r="C7" s="5" t="s">
        <v>9</v>
      </c>
      <c r="D7" s="252">
        <v>534000</v>
      </c>
      <c r="E7" s="173"/>
      <c r="F7" s="45"/>
      <c r="G7" s="147"/>
    </row>
    <row r="8" spans="2:7" x14ac:dyDescent="0.2">
      <c r="B8" s="7"/>
      <c r="C8" s="5" t="s">
        <v>21</v>
      </c>
      <c r="D8" s="278">
        <v>241680</v>
      </c>
      <c r="E8" s="173"/>
      <c r="F8" s="45"/>
      <c r="G8" s="147"/>
    </row>
    <row r="9" spans="2:7" x14ac:dyDescent="0.2">
      <c r="B9" s="7"/>
      <c r="C9" s="5" t="s">
        <v>45</v>
      </c>
      <c r="D9" s="278">
        <v>60400</v>
      </c>
      <c r="E9" s="173"/>
      <c r="F9" s="45"/>
      <c r="G9" s="147"/>
    </row>
    <row r="10" spans="2:7" x14ac:dyDescent="0.2">
      <c r="B10" s="7"/>
      <c r="C10" s="5" t="s">
        <v>90</v>
      </c>
      <c r="D10" s="278">
        <v>72800</v>
      </c>
      <c r="E10" s="173"/>
      <c r="F10" s="45"/>
      <c r="G10" s="147"/>
    </row>
    <row r="11" spans="2:7" x14ac:dyDescent="0.2">
      <c r="B11" s="7"/>
      <c r="C11" s="5" t="s">
        <v>91</v>
      </c>
      <c r="D11" s="278">
        <v>20000</v>
      </c>
      <c r="E11" s="173"/>
      <c r="F11" s="45"/>
      <c r="G11" s="147"/>
    </row>
    <row r="12" spans="2:7" x14ac:dyDescent="0.2">
      <c r="B12" s="7"/>
      <c r="C12" s="5" t="s">
        <v>92</v>
      </c>
      <c r="D12" s="359">
        <v>1.35</v>
      </c>
      <c r="E12" s="173"/>
      <c r="F12" s="45"/>
      <c r="G12" s="147"/>
    </row>
    <row r="13" spans="2:7" x14ac:dyDescent="0.2">
      <c r="B13" s="7"/>
      <c r="C13" s="5" t="s">
        <v>87</v>
      </c>
      <c r="D13" s="44">
        <v>0.34</v>
      </c>
      <c r="E13" s="173"/>
      <c r="F13" s="45"/>
      <c r="G13" s="147"/>
    </row>
    <row r="14" spans="2:7" ht="15.75" thickBot="1" x14ac:dyDescent="0.25">
      <c r="B14" s="10"/>
      <c r="C14" s="11"/>
      <c r="D14" s="11"/>
      <c r="E14" s="174"/>
      <c r="F14" s="45"/>
      <c r="G14" s="147"/>
    </row>
    <row r="15" spans="2:7" x14ac:dyDescent="0.2">
      <c r="C15" s="2"/>
      <c r="E15" s="78"/>
    </row>
    <row r="16" spans="2:7" x14ac:dyDescent="0.2">
      <c r="C16" s="3" t="s">
        <v>4</v>
      </c>
      <c r="E16" s="78"/>
    </row>
    <row r="17" spans="2:7" ht="15.75" thickBot="1" x14ac:dyDescent="0.25">
      <c r="C17" s="33"/>
      <c r="E17" s="78"/>
    </row>
    <row r="18" spans="2:7" x14ac:dyDescent="0.2">
      <c r="B18" s="13"/>
      <c r="C18" s="15"/>
      <c r="D18" s="146"/>
      <c r="E18" s="39"/>
      <c r="F18"/>
      <c r="G18"/>
    </row>
    <row r="19" spans="2:7" x14ac:dyDescent="0.2">
      <c r="B19" s="17"/>
      <c r="C19" s="19" t="s">
        <v>271</v>
      </c>
      <c r="D19" s="170">
        <f>D7-D8-D9</f>
        <v>231920</v>
      </c>
      <c r="E19" s="40"/>
      <c r="F19"/>
      <c r="G19"/>
    </row>
    <row r="20" spans="2:7" x14ac:dyDescent="0.2">
      <c r="B20" s="17"/>
      <c r="C20" s="19" t="s">
        <v>272</v>
      </c>
      <c r="D20" s="234">
        <f>D11*D12</f>
        <v>27000</v>
      </c>
      <c r="E20" s="40"/>
      <c r="F20"/>
      <c r="G20"/>
    </row>
    <row r="21" spans="2:7" x14ac:dyDescent="0.2">
      <c r="B21" s="17"/>
      <c r="C21" s="19" t="s">
        <v>235</v>
      </c>
      <c r="D21" s="235">
        <f>D20+D10</f>
        <v>99800</v>
      </c>
      <c r="E21" s="40"/>
      <c r="F21"/>
      <c r="G21"/>
    </row>
    <row r="22" spans="2:7" x14ac:dyDescent="0.2">
      <c r="B22" s="17"/>
      <c r="C22" s="19" t="s">
        <v>273</v>
      </c>
      <c r="D22" s="235">
        <f>D21/(1-D13)</f>
        <v>151212.12121212124</v>
      </c>
      <c r="E22" s="40"/>
      <c r="F22"/>
      <c r="G22"/>
    </row>
    <row r="23" spans="2:7" x14ac:dyDescent="0.2">
      <c r="B23" s="17"/>
      <c r="C23" s="19" t="s">
        <v>274</v>
      </c>
      <c r="D23" s="235">
        <f>D19-D22</f>
        <v>80707.878787878755</v>
      </c>
      <c r="E23" s="40"/>
      <c r="F23"/>
      <c r="G23"/>
    </row>
    <row r="24" spans="2:7" x14ac:dyDescent="0.2">
      <c r="B24" s="17"/>
      <c r="C24" s="19"/>
      <c r="D24" s="160"/>
      <c r="E24" s="40"/>
      <c r="F24"/>
      <c r="G24"/>
    </row>
    <row r="25" spans="2:7" ht="15.75" x14ac:dyDescent="0.25">
      <c r="B25" s="17"/>
      <c r="C25" s="19" t="s">
        <v>275</v>
      </c>
      <c r="D25" s="179">
        <f>D19/D23</f>
        <v>2.8735732308062008</v>
      </c>
      <c r="E25" s="40"/>
      <c r="F25"/>
      <c r="G25"/>
    </row>
    <row r="26" spans="2:7" ht="15.75" thickBot="1" x14ac:dyDescent="0.25">
      <c r="B26" s="28"/>
      <c r="C26" s="63"/>
      <c r="D26" s="161"/>
      <c r="E26" s="30"/>
      <c r="F26"/>
      <c r="G26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2211113"/>
  <dimension ref="B1:G21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18.7109375" bestFit="1" customWidth="1"/>
    <col min="4" max="4" width="16.28515625" style="2" customWidth="1"/>
    <col min="5" max="5" width="3.140625" style="77" customWidth="1"/>
    <col min="6" max="6" width="13.140625" style="2" customWidth="1"/>
    <col min="7" max="7" width="14.140625" style="78" bestFit="1" customWidth="1"/>
    <col min="8" max="8" width="3.140625" customWidth="1"/>
  </cols>
  <sheetData>
    <row r="1" spans="2:7" ht="18" x14ac:dyDescent="0.25">
      <c r="C1" s="1" t="s">
        <v>5</v>
      </c>
    </row>
    <row r="2" spans="2:7" x14ac:dyDescent="0.2">
      <c r="C2" s="2" t="s">
        <v>140</v>
      </c>
    </row>
    <row r="4" spans="2:7" x14ac:dyDescent="0.2">
      <c r="C4" s="3" t="s">
        <v>1</v>
      </c>
      <c r="E4" s="78"/>
    </row>
    <row r="5" spans="2:7" ht="15.75" thickBot="1" x14ac:dyDescent="0.25">
      <c r="C5" s="33"/>
      <c r="E5" s="78"/>
    </row>
    <row r="6" spans="2:7" x14ac:dyDescent="0.2">
      <c r="B6" s="4"/>
      <c r="C6" s="36"/>
      <c r="D6" s="37"/>
      <c r="E6" s="172"/>
      <c r="F6" s="45"/>
      <c r="G6" s="147"/>
    </row>
    <row r="7" spans="2:7" x14ac:dyDescent="0.2">
      <c r="B7" s="7"/>
      <c r="C7" s="5" t="s">
        <v>36</v>
      </c>
      <c r="D7" s="268">
        <v>0.129</v>
      </c>
      <c r="E7" s="173"/>
      <c r="F7" s="45"/>
      <c r="G7" s="147"/>
    </row>
    <row r="8" spans="2:7" x14ac:dyDescent="0.2">
      <c r="B8" s="7"/>
      <c r="C8" s="5" t="s">
        <v>9</v>
      </c>
      <c r="D8" s="269">
        <v>1840000</v>
      </c>
      <c r="E8" s="173"/>
      <c r="F8" s="45"/>
      <c r="G8" s="147"/>
    </row>
    <row r="9" spans="2:7" x14ac:dyDescent="0.2">
      <c r="B9" s="7"/>
      <c r="C9" s="5" t="s">
        <v>24</v>
      </c>
      <c r="D9" s="270">
        <v>0.37</v>
      </c>
      <c r="E9" s="173"/>
      <c r="F9" s="45"/>
      <c r="G9" s="147"/>
    </row>
    <row r="10" spans="2:7" x14ac:dyDescent="0.2">
      <c r="B10" s="7"/>
      <c r="C10" s="5" t="s">
        <v>144</v>
      </c>
      <c r="D10" s="269">
        <v>673000</v>
      </c>
      <c r="E10" s="173"/>
      <c r="F10" s="45"/>
      <c r="G10" s="147"/>
    </row>
    <row r="11" spans="2:7" ht="15.75" thickBot="1" x14ac:dyDescent="0.25">
      <c r="B11" s="10"/>
      <c r="C11" s="11"/>
      <c r="D11" s="11"/>
      <c r="E11" s="174"/>
      <c r="F11" s="45"/>
      <c r="G11" s="147"/>
    </row>
    <row r="12" spans="2:7" x14ac:dyDescent="0.2">
      <c r="C12" s="2"/>
      <c r="E12" s="78"/>
    </row>
    <row r="13" spans="2:7" x14ac:dyDescent="0.2">
      <c r="C13" s="3" t="s">
        <v>4</v>
      </c>
      <c r="E13" s="78"/>
    </row>
    <row r="14" spans="2:7" ht="15.75" thickBot="1" x14ac:dyDescent="0.25">
      <c r="C14" s="33"/>
      <c r="E14" s="78"/>
    </row>
    <row r="15" spans="2:7" x14ac:dyDescent="0.2">
      <c r="B15" s="13"/>
      <c r="C15" s="15"/>
      <c r="D15" s="146"/>
      <c r="E15" s="39"/>
      <c r="F15"/>
      <c r="G15"/>
    </row>
    <row r="16" spans="2:7" x14ac:dyDescent="0.2">
      <c r="B16" s="17"/>
      <c r="C16" s="19" t="s">
        <v>254</v>
      </c>
      <c r="D16" s="170">
        <f>D10/D9</f>
        <v>1818918.9189189191</v>
      </c>
      <c r="E16" s="40"/>
      <c r="F16"/>
      <c r="G16"/>
    </row>
    <row r="17" spans="2:7" x14ac:dyDescent="0.2">
      <c r="B17" s="17"/>
      <c r="C17" s="19" t="s">
        <v>228</v>
      </c>
      <c r="D17" s="234">
        <f>D16-D10</f>
        <v>1145918.9189189191</v>
      </c>
      <c r="E17" s="40"/>
      <c r="F17"/>
      <c r="G17"/>
    </row>
    <row r="18" spans="2:7" x14ac:dyDescent="0.2">
      <c r="B18" s="17"/>
      <c r="C18" s="19" t="s">
        <v>235</v>
      </c>
      <c r="D18" s="235">
        <f>D7*D17</f>
        <v>147823.54054054056</v>
      </c>
      <c r="E18" s="40"/>
      <c r="F18"/>
      <c r="G18"/>
    </row>
    <row r="19" spans="2:7" x14ac:dyDescent="0.2">
      <c r="B19" s="17"/>
      <c r="C19" s="19"/>
      <c r="D19" s="178"/>
      <c r="E19" s="40"/>
      <c r="F19"/>
      <c r="G19"/>
    </row>
    <row r="20" spans="2:7" ht="15.75" x14ac:dyDescent="0.25">
      <c r="B20" s="17"/>
      <c r="C20" s="19" t="s">
        <v>276</v>
      </c>
      <c r="D20" s="236">
        <f>D18/D16</f>
        <v>8.1270000000000009E-2</v>
      </c>
      <c r="E20" s="40"/>
      <c r="F20"/>
      <c r="G20"/>
    </row>
    <row r="21" spans="2:7" ht="15.75" thickBot="1" x14ac:dyDescent="0.25">
      <c r="B21" s="28"/>
      <c r="C21" s="63"/>
      <c r="D21" s="161"/>
      <c r="E21" s="30"/>
      <c r="F21"/>
      <c r="G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2211111"/>
  <dimension ref="B1:H29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15.7109375" customWidth="1"/>
    <col min="4" max="4" width="17.42578125" customWidth="1"/>
    <col min="5" max="5" width="3.140625" style="2" customWidth="1"/>
    <col min="6" max="6" width="3.140625" style="77" customWidth="1"/>
    <col min="7" max="7" width="13.7109375" style="2" customWidth="1"/>
    <col min="8" max="8" width="3.140625" customWidth="1"/>
  </cols>
  <sheetData>
    <row r="1" spans="2:8" ht="18" x14ac:dyDescent="0.25">
      <c r="C1" s="1" t="s">
        <v>5</v>
      </c>
    </row>
    <row r="2" spans="2:8" x14ac:dyDescent="0.2">
      <c r="C2" s="2" t="s">
        <v>302</v>
      </c>
    </row>
    <row r="4" spans="2:8" x14ac:dyDescent="0.2">
      <c r="C4" s="3" t="s">
        <v>1</v>
      </c>
      <c r="D4" s="2"/>
      <c r="F4" s="78"/>
    </row>
    <row r="5" spans="2:8" ht="15.75" thickBot="1" x14ac:dyDescent="0.25">
      <c r="C5" s="33"/>
      <c r="D5" s="34"/>
      <c r="F5" s="78"/>
    </row>
    <row r="6" spans="2:8" x14ac:dyDescent="0.2">
      <c r="B6" s="4"/>
      <c r="C6" s="36"/>
      <c r="D6" s="37"/>
      <c r="E6" s="6"/>
      <c r="F6" s="79"/>
      <c r="G6" s="45"/>
    </row>
    <row r="7" spans="2:8" x14ac:dyDescent="0.2">
      <c r="B7" s="7"/>
      <c r="C7" s="5" t="s">
        <v>13</v>
      </c>
      <c r="D7" s="289">
        <v>-27860</v>
      </c>
      <c r="E7" s="38"/>
      <c r="F7" s="80"/>
      <c r="G7" s="45"/>
    </row>
    <row r="8" spans="2:8" x14ac:dyDescent="0.2">
      <c r="B8" s="7"/>
      <c r="C8" s="5" t="s">
        <v>9</v>
      </c>
      <c r="D8" s="289">
        <v>512621</v>
      </c>
      <c r="E8" s="38"/>
      <c r="F8" s="80"/>
      <c r="G8" s="45"/>
    </row>
    <row r="9" spans="2:8" x14ac:dyDescent="0.2">
      <c r="B9" s="7"/>
      <c r="C9" s="5"/>
      <c r="D9" s="256"/>
      <c r="E9" s="38"/>
      <c r="F9" s="80"/>
      <c r="G9" s="45"/>
    </row>
    <row r="10" spans="2:8" x14ac:dyDescent="0.2">
      <c r="B10" s="7"/>
      <c r="C10" s="5" t="s">
        <v>9</v>
      </c>
      <c r="D10" s="252">
        <v>765828</v>
      </c>
      <c r="E10" s="38"/>
      <c r="F10" s="80"/>
      <c r="G10" s="45"/>
    </row>
    <row r="11" spans="2:8" ht="15.75" thickBot="1" x14ac:dyDescent="0.25">
      <c r="B11" s="10"/>
      <c r="C11" s="11"/>
      <c r="D11" s="95"/>
      <c r="E11" s="12"/>
      <c r="F11" s="80"/>
      <c r="G11" s="45"/>
    </row>
    <row r="12" spans="2:8" x14ac:dyDescent="0.2">
      <c r="C12" s="2"/>
      <c r="D12" s="2"/>
      <c r="F12" s="78"/>
    </row>
    <row r="13" spans="2:8" x14ac:dyDescent="0.2">
      <c r="C13" s="3" t="s">
        <v>4</v>
      </c>
      <c r="D13" s="2"/>
      <c r="F13" s="78"/>
    </row>
    <row r="14" spans="2:8" ht="15.75" thickBot="1" x14ac:dyDescent="0.25">
      <c r="C14" s="33"/>
      <c r="D14" s="2"/>
      <c r="F14" s="78"/>
    </row>
    <row r="15" spans="2:8" x14ac:dyDescent="0.2">
      <c r="B15" s="13"/>
      <c r="C15" s="15"/>
      <c r="D15" s="48"/>
      <c r="E15" s="48"/>
      <c r="F15" s="86"/>
      <c r="G15" s="15"/>
      <c r="H15" s="39"/>
    </row>
    <row r="16" spans="2:8" ht="15.75" x14ac:dyDescent="0.25">
      <c r="B16" s="17"/>
      <c r="C16" s="19" t="s">
        <v>12</v>
      </c>
      <c r="D16" s="52">
        <f>D7/D8</f>
        <v>-5.4348144145479796E-2</v>
      </c>
      <c r="E16" s="97"/>
      <c r="F16" s="71"/>
      <c r="G16" s="68"/>
      <c r="H16" s="40"/>
    </row>
    <row r="17" spans="2:8" x14ac:dyDescent="0.2">
      <c r="B17" s="17"/>
      <c r="C17" s="19"/>
      <c r="D17" s="97"/>
      <c r="E17" s="59"/>
      <c r="F17" s="71"/>
      <c r="G17" s="14"/>
      <c r="H17" s="40"/>
    </row>
    <row r="18" spans="2:8" x14ac:dyDescent="0.2">
      <c r="B18" s="17"/>
      <c r="C18" s="19" t="s">
        <v>94</v>
      </c>
      <c r="D18" s="97"/>
      <c r="E18" s="59"/>
      <c r="F18" s="71"/>
      <c r="G18" s="85"/>
      <c r="H18" s="40"/>
    </row>
    <row r="19" spans="2:8" ht="15.75" x14ac:dyDescent="0.25">
      <c r="B19" s="17"/>
      <c r="C19" s="19" t="s">
        <v>95</v>
      </c>
      <c r="D19" s="97"/>
      <c r="E19" s="59"/>
      <c r="F19" s="71"/>
      <c r="G19" s="171"/>
      <c r="H19" s="40"/>
    </row>
    <row r="20" spans="2:8" x14ac:dyDescent="0.2">
      <c r="B20" s="17"/>
      <c r="C20" s="19" t="s">
        <v>96</v>
      </c>
      <c r="D20" s="97"/>
      <c r="E20" s="125"/>
      <c r="F20" s="71"/>
      <c r="G20" s="85"/>
      <c r="H20" s="40"/>
    </row>
    <row r="21" spans="2:8" x14ac:dyDescent="0.2">
      <c r="B21" s="17"/>
      <c r="C21" s="19" t="s">
        <v>97</v>
      </c>
      <c r="D21" s="97"/>
      <c r="E21" s="125"/>
      <c r="F21" s="71"/>
      <c r="G21" s="85"/>
      <c r="H21" s="40"/>
    </row>
    <row r="22" spans="2:8" x14ac:dyDescent="0.2">
      <c r="B22" s="17"/>
      <c r="C22" s="19" t="s">
        <v>98</v>
      </c>
      <c r="D22" s="97"/>
      <c r="E22" s="125"/>
      <c r="F22" s="71"/>
      <c r="G22" s="85"/>
      <c r="H22" s="40"/>
    </row>
    <row r="23" spans="2:8" x14ac:dyDescent="0.2">
      <c r="B23" s="17"/>
      <c r="C23" s="19" t="s">
        <v>99</v>
      </c>
      <c r="D23" s="97"/>
      <c r="E23" s="125"/>
      <c r="F23" s="71"/>
      <c r="G23" s="85"/>
      <c r="H23" s="40"/>
    </row>
    <row r="24" spans="2:8" x14ac:dyDescent="0.2">
      <c r="B24" s="17"/>
      <c r="C24" s="19" t="s">
        <v>100</v>
      </c>
      <c r="D24" s="97"/>
      <c r="E24" s="125"/>
      <c r="F24" s="71"/>
      <c r="G24" s="85"/>
      <c r="H24" s="40"/>
    </row>
    <row r="25" spans="2:8" x14ac:dyDescent="0.2">
      <c r="B25" s="17"/>
      <c r="C25" s="19" t="s">
        <v>101</v>
      </c>
      <c r="D25" s="97"/>
      <c r="E25" s="125"/>
      <c r="F25" s="71"/>
      <c r="G25" s="85"/>
      <c r="H25" s="40"/>
    </row>
    <row r="26" spans="2:8" x14ac:dyDescent="0.2">
      <c r="B26" s="17"/>
      <c r="C26" s="19" t="s">
        <v>102</v>
      </c>
      <c r="D26" s="97"/>
      <c r="E26" s="125"/>
      <c r="F26" s="71"/>
      <c r="G26" s="85"/>
      <c r="H26" s="40"/>
    </row>
    <row r="27" spans="2:8" x14ac:dyDescent="0.2">
      <c r="B27" s="17"/>
      <c r="C27" s="19"/>
      <c r="D27" s="97"/>
      <c r="E27" s="125"/>
      <c r="F27" s="71"/>
      <c r="G27" s="85"/>
      <c r="H27" s="40"/>
    </row>
    <row r="28" spans="2:8" ht="15.75" x14ac:dyDescent="0.25">
      <c r="B28" s="17"/>
      <c r="C28" s="19" t="s">
        <v>235</v>
      </c>
      <c r="D28" s="180">
        <f>D16*D10</f>
        <v>-41621.330534644498</v>
      </c>
      <c r="E28" s="125"/>
      <c r="F28" s="71"/>
      <c r="G28" s="68"/>
      <c r="H28" s="40"/>
    </row>
    <row r="29" spans="2:8" ht="15.75" thickBot="1" x14ac:dyDescent="0.25">
      <c r="B29" s="28"/>
      <c r="C29" s="63"/>
      <c r="D29" s="89"/>
      <c r="E29" s="90"/>
      <c r="F29" s="89"/>
      <c r="G29" s="93"/>
      <c r="H29" s="3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2111">
    <pageSetUpPr fitToPage="1"/>
  </sheetPr>
  <dimension ref="B1:BO145"/>
  <sheetViews>
    <sheetView zoomScaleNormal="100" workbookViewId="0">
      <selection activeCell="C2" sqref="C2:F2"/>
    </sheetView>
  </sheetViews>
  <sheetFormatPr defaultRowHeight="15" x14ac:dyDescent="0.2"/>
  <cols>
    <col min="2" max="2" width="4.5703125" style="152" bestFit="1" customWidth="1"/>
    <col min="3" max="3" width="3.7109375" customWidth="1"/>
    <col min="4" max="5" width="3.7109375" style="118" customWidth="1"/>
    <col min="6" max="6" width="6.42578125" bestFit="1" customWidth="1"/>
    <col min="7" max="7" width="8.5703125" customWidth="1"/>
    <col min="8" max="8" width="12.85546875" style="2" bestFit="1" customWidth="1"/>
    <col min="9" max="9" width="14.28515625" style="2" bestFit="1" customWidth="1"/>
    <col min="10" max="10" width="3.140625" style="2" customWidth="1"/>
    <col min="11" max="11" width="13.42578125" style="2" customWidth="1"/>
    <col min="12" max="12" width="3.140625" style="78" customWidth="1"/>
    <col min="13" max="13" width="11.28515625" bestFit="1" customWidth="1"/>
    <col min="14" max="14" width="3.140625" customWidth="1"/>
    <col min="15" max="15" width="11.28515625" bestFit="1" customWidth="1"/>
    <col min="19" max="19" width="11" bestFit="1" customWidth="1"/>
    <col min="20" max="20" width="3.140625" customWidth="1"/>
    <col min="21" max="21" width="12.28515625" bestFit="1" customWidth="1"/>
    <col min="22" max="22" width="3.140625" customWidth="1"/>
    <col min="24" max="24" width="11.28515625" bestFit="1" customWidth="1"/>
  </cols>
  <sheetData>
    <row r="1" spans="2:24" ht="18" x14ac:dyDescent="0.25">
      <c r="C1" s="1" t="s">
        <v>5</v>
      </c>
    </row>
    <row r="2" spans="2:24" x14ac:dyDescent="0.2">
      <c r="C2" s="506" t="s">
        <v>300</v>
      </c>
      <c r="D2" s="506"/>
      <c r="E2" s="506"/>
      <c r="F2" s="506"/>
    </row>
    <row r="4" spans="2:24" x14ac:dyDescent="0.2">
      <c r="C4" s="3" t="s">
        <v>1</v>
      </c>
      <c r="D4" s="119"/>
      <c r="E4" s="119"/>
      <c r="F4" s="2"/>
      <c r="G4" s="2"/>
    </row>
    <row r="5" spans="2:24" ht="15.75" thickBot="1" x14ac:dyDescent="0.25">
      <c r="C5" s="33"/>
      <c r="D5" s="119"/>
      <c r="E5" s="119"/>
      <c r="F5" s="2"/>
      <c r="G5" s="2"/>
    </row>
    <row r="6" spans="2:24" x14ac:dyDescent="0.2">
      <c r="B6" s="477"/>
      <c r="C6" s="378"/>
      <c r="D6" s="379"/>
      <c r="E6" s="379"/>
      <c r="F6" s="380"/>
      <c r="G6" s="380"/>
      <c r="H6" s="378"/>
      <c r="I6" s="378"/>
      <c r="J6" s="378"/>
      <c r="K6" s="378"/>
      <c r="L6" s="491"/>
      <c r="M6" s="381"/>
      <c r="N6" s="381"/>
      <c r="O6" s="381"/>
      <c r="P6" s="381"/>
      <c r="Q6" s="381"/>
      <c r="R6" s="381"/>
      <c r="S6" s="381"/>
      <c r="T6" s="381"/>
      <c r="U6" s="381"/>
      <c r="V6" s="382"/>
    </row>
    <row r="7" spans="2:24" x14ac:dyDescent="0.2">
      <c r="B7" s="478"/>
      <c r="C7" s="512" t="s">
        <v>141</v>
      </c>
      <c r="D7" s="512"/>
      <c r="E7" s="512"/>
      <c r="F7" s="512"/>
      <c r="G7" s="512"/>
      <c r="H7" s="512"/>
      <c r="I7" s="512"/>
      <c r="J7" s="512"/>
      <c r="K7" s="512"/>
      <c r="L7" s="512"/>
      <c r="M7" s="512"/>
      <c r="N7" s="512"/>
      <c r="O7" s="512"/>
      <c r="P7" s="512"/>
      <c r="Q7" s="512"/>
      <c r="R7" s="512"/>
      <c r="S7" s="512"/>
      <c r="T7" s="512"/>
      <c r="U7" s="512"/>
      <c r="V7" s="391"/>
    </row>
    <row r="8" spans="2:24" ht="15.75" x14ac:dyDescent="0.25">
      <c r="B8" s="478"/>
      <c r="C8" s="392"/>
      <c r="D8" s="393"/>
      <c r="E8" s="394"/>
      <c r="F8" s="395"/>
      <c r="G8" s="479"/>
      <c r="H8" s="397"/>
      <c r="I8" s="390">
        <v>2015</v>
      </c>
      <c r="J8" s="480"/>
      <c r="K8" s="481">
        <v>2016</v>
      </c>
      <c r="L8" s="488"/>
      <c r="M8" s="398"/>
      <c r="N8" s="398"/>
      <c r="O8" s="398"/>
      <c r="P8" s="398"/>
      <c r="Q8" s="398"/>
      <c r="R8" s="398"/>
      <c r="S8" s="390">
        <v>2015</v>
      </c>
      <c r="T8" s="480"/>
      <c r="U8" s="481">
        <v>2016</v>
      </c>
      <c r="V8" s="391"/>
    </row>
    <row r="9" spans="2:24" ht="15.75" x14ac:dyDescent="0.25">
      <c r="B9" s="478"/>
      <c r="C9" s="392"/>
      <c r="D9" s="393"/>
      <c r="E9" s="394"/>
      <c r="F9" s="395"/>
      <c r="G9" s="396" t="s">
        <v>62</v>
      </c>
      <c r="H9" s="397"/>
      <c r="I9" s="397"/>
      <c r="J9" s="397"/>
      <c r="K9" s="428"/>
      <c r="L9" s="488"/>
      <c r="M9" s="392"/>
      <c r="N9" s="393"/>
      <c r="O9" s="394" t="s">
        <v>63</v>
      </c>
      <c r="P9" s="395"/>
      <c r="Q9" s="396"/>
      <c r="R9" s="403"/>
      <c r="S9" s="482"/>
      <c r="T9" s="482"/>
      <c r="U9" s="483"/>
      <c r="V9" s="391"/>
    </row>
    <row r="10" spans="2:24" ht="15.75" x14ac:dyDescent="0.25">
      <c r="B10" s="478"/>
      <c r="C10" s="392" t="s">
        <v>2</v>
      </c>
      <c r="D10" s="393"/>
      <c r="E10" s="394"/>
      <c r="F10" s="395"/>
      <c r="G10" s="396"/>
      <c r="H10" s="397"/>
      <c r="I10" s="397"/>
      <c r="J10" s="397"/>
      <c r="K10" s="428"/>
      <c r="L10" s="488"/>
      <c r="M10" s="392" t="s">
        <v>3</v>
      </c>
      <c r="N10" s="393"/>
      <c r="O10" s="394"/>
      <c r="P10" s="395"/>
      <c r="Q10" s="396"/>
      <c r="R10" s="403"/>
      <c r="S10" s="482"/>
      <c r="T10" s="482"/>
      <c r="U10" s="483"/>
      <c r="V10" s="391"/>
    </row>
    <row r="11" spans="2:24" ht="15.75" x14ac:dyDescent="0.25">
      <c r="B11" s="478"/>
      <c r="C11" s="392"/>
      <c r="D11" s="393" t="s">
        <v>50</v>
      </c>
      <c r="E11" s="394"/>
      <c r="F11" s="395"/>
      <c r="G11" s="396"/>
      <c r="H11" s="397"/>
      <c r="I11" s="420">
        <v>4607</v>
      </c>
      <c r="J11" s="420"/>
      <c r="K11" s="420">
        <v>4910</v>
      </c>
      <c r="L11" s="489"/>
      <c r="M11" s="392"/>
      <c r="N11" s="393" t="s">
        <v>52</v>
      </c>
      <c r="O11" s="394"/>
      <c r="P11" s="395"/>
      <c r="Q11" s="396"/>
      <c r="R11" s="403"/>
      <c r="S11" s="420">
        <v>3413</v>
      </c>
      <c r="T11" s="420"/>
      <c r="U11" s="420">
        <v>3846</v>
      </c>
      <c r="V11" s="391"/>
      <c r="X11" s="495"/>
    </row>
    <row r="12" spans="2:24" ht="15.75" x14ac:dyDescent="0.25">
      <c r="B12" s="478"/>
      <c r="C12" s="392"/>
      <c r="D12" s="393" t="s">
        <v>16</v>
      </c>
      <c r="E12" s="394"/>
      <c r="F12" s="395"/>
      <c r="G12" s="396"/>
      <c r="H12" s="397"/>
      <c r="I12" s="429">
        <v>6702</v>
      </c>
      <c r="J12" s="429"/>
      <c r="K12" s="422">
        <v>8149</v>
      </c>
      <c r="L12" s="489"/>
      <c r="M12" s="392"/>
      <c r="N12" s="393" t="s">
        <v>53</v>
      </c>
      <c r="O12" s="394"/>
      <c r="P12" s="395"/>
      <c r="Q12" s="396"/>
      <c r="R12" s="403"/>
      <c r="S12" s="429">
        <v>2768</v>
      </c>
      <c r="T12" s="429"/>
      <c r="U12" s="422">
        <v>3416</v>
      </c>
      <c r="V12" s="391"/>
      <c r="X12" s="495"/>
    </row>
    <row r="13" spans="2:24" ht="15.75" x14ac:dyDescent="0.25">
      <c r="B13" s="478"/>
      <c r="C13" s="392"/>
      <c r="D13" s="393" t="s">
        <v>7</v>
      </c>
      <c r="E13" s="394"/>
      <c r="F13" s="395"/>
      <c r="G13" s="396"/>
      <c r="H13" s="397"/>
      <c r="I13" s="434">
        <v>17357</v>
      </c>
      <c r="J13" s="429"/>
      <c r="K13" s="423">
        <v>19350</v>
      </c>
      <c r="L13" s="489"/>
      <c r="M13" s="392"/>
      <c r="N13" s="393" t="s">
        <v>103</v>
      </c>
      <c r="O13" s="394"/>
      <c r="P13" s="395"/>
      <c r="Q13" s="396"/>
      <c r="R13" s="403"/>
      <c r="S13" s="434">
        <v>138</v>
      </c>
      <c r="T13" s="434"/>
      <c r="U13" s="423">
        <v>165</v>
      </c>
      <c r="V13" s="391"/>
      <c r="X13" s="495"/>
    </row>
    <row r="14" spans="2:24" ht="15.75" x14ac:dyDescent="0.25">
      <c r="B14" s="478"/>
      <c r="C14" s="392"/>
      <c r="D14" s="393"/>
      <c r="E14" s="394" t="s">
        <v>56</v>
      </c>
      <c r="F14" s="395"/>
      <c r="G14" s="396"/>
      <c r="H14" s="397"/>
      <c r="I14" s="484">
        <f>I11+I12+I13</f>
        <v>28666</v>
      </c>
      <c r="J14" s="484"/>
      <c r="K14" s="484">
        <f>K11+K12+K13</f>
        <v>32409</v>
      </c>
      <c r="L14" s="489"/>
      <c r="M14" s="392"/>
      <c r="N14" s="393"/>
      <c r="O14" s="394" t="s">
        <v>56</v>
      </c>
      <c r="P14" s="395"/>
      <c r="Q14" s="396"/>
      <c r="R14" s="403"/>
      <c r="S14" s="484">
        <f>S11+S12+S13</f>
        <v>6319</v>
      </c>
      <c r="T14" s="484"/>
      <c r="U14" s="484">
        <f>U11+U12+U13</f>
        <v>7427</v>
      </c>
      <c r="V14" s="391"/>
      <c r="X14" s="495"/>
    </row>
    <row r="15" spans="2:24" ht="15.75" x14ac:dyDescent="0.25">
      <c r="B15" s="478"/>
      <c r="C15" s="393"/>
      <c r="D15" s="393"/>
      <c r="E15" s="393"/>
      <c r="F15" s="393"/>
      <c r="G15" s="393"/>
      <c r="H15" s="393"/>
      <c r="I15" s="393"/>
      <c r="J15" s="393"/>
      <c r="K15" s="393"/>
      <c r="L15" s="489"/>
      <c r="M15" s="392" t="s">
        <v>54</v>
      </c>
      <c r="N15" s="393"/>
      <c r="O15" s="394"/>
      <c r="P15" s="395"/>
      <c r="Q15" s="396"/>
      <c r="R15" s="403"/>
      <c r="S15" s="434">
        <v>22500</v>
      </c>
      <c r="T15" s="429"/>
      <c r="U15" s="423">
        <v>19000</v>
      </c>
      <c r="V15" s="391"/>
      <c r="X15" s="495"/>
    </row>
    <row r="16" spans="2:24" ht="15.75" x14ac:dyDescent="0.25">
      <c r="B16" s="478"/>
      <c r="C16" s="393"/>
      <c r="D16" s="393"/>
      <c r="E16" s="393"/>
      <c r="F16" s="393"/>
      <c r="G16" s="393"/>
      <c r="H16" s="393"/>
      <c r="I16" s="393"/>
      <c r="J16" s="393"/>
      <c r="K16" s="393"/>
      <c r="L16" s="489"/>
      <c r="M16" s="392" t="s">
        <v>58</v>
      </c>
      <c r="N16" s="393"/>
      <c r="O16" s="394"/>
      <c r="P16" s="395"/>
      <c r="Q16" s="396"/>
      <c r="R16" s="403"/>
      <c r="S16" s="420"/>
      <c r="T16" s="420"/>
      <c r="U16" s="483"/>
      <c r="V16" s="391"/>
      <c r="X16" s="495"/>
    </row>
    <row r="17" spans="2:24" ht="15.75" x14ac:dyDescent="0.25">
      <c r="B17" s="478"/>
      <c r="C17" s="393"/>
      <c r="D17" s="393"/>
      <c r="E17" s="393"/>
      <c r="F17" s="393"/>
      <c r="G17" s="393"/>
      <c r="H17" s="393"/>
      <c r="I17" s="393"/>
      <c r="J17" s="393"/>
      <c r="K17" s="393"/>
      <c r="L17" s="489"/>
      <c r="M17" s="392"/>
      <c r="N17" s="393" t="s">
        <v>59</v>
      </c>
      <c r="O17" s="394"/>
      <c r="P17" s="395"/>
      <c r="Q17" s="396"/>
      <c r="R17" s="403"/>
      <c r="S17" s="420">
        <v>38000</v>
      </c>
      <c r="T17" s="420"/>
      <c r="U17" s="420">
        <v>38000</v>
      </c>
      <c r="V17" s="391"/>
    </row>
    <row r="18" spans="2:24" ht="15.75" x14ac:dyDescent="0.25">
      <c r="B18" s="478"/>
      <c r="C18" s="392" t="s">
        <v>57</v>
      </c>
      <c r="D18" s="393"/>
      <c r="E18" s="394"/>
      <c r="F18" s="395"/>
      <c r="G18" s="396"/>
      <c r="H18" s="397"/>
      <c r="I18" s="485"/>
      <c r="J18" s="485"/>
      <c r="K18" s="486"/>
      <c r="L18" s="490"/>
      <c r="M18" s="392"/>
      <c r="N18" s="393" t="s">
        <v>60</v>
      </c>
      <c r="O18" s="394"/>
      <c r="P18" s="395"/>
      <c r="Q18" s="396"/>
      <c r="R18" s="403"/>
      <c r="S18" s="434">
        <v>20535</v>
      </c>
      <c r="T18" s="429"/>
      <c r="U18" s="423">
        <v>44792</v>
      </c>
      <c r="V18" s="391"/>
    </row>
    <row r="19" spans="2:24" ht="15.75" x14ac:dyDescent="0.25">
      <c r="B19" s="478"/>
      <c r="C19" s="392"/>
      <c r="D19" s="393" t="s">
        <v>51</v>
      </c>
      <c r="E19" s="394"/>
      <c r="F19" s="395"/>
      <c r="G19" s="396"/>
      <c r="H19" s="397"/>
      <c r="I19" s="434">
        <v>58688</v>
      </c>
      <c r="J19" s="429"/>
      <c r="K19" s="434">
        <v>76810</v>
      </c>
      <c r="L19" s="490"/>
      <c r="M19" s="392"/>
      <c r="N19" s="393"/>
      <c r="O19" s="394" t="s">
        <v>56</v>
      </c>
      <c r="P19" s="395"/>
      <c r="Q19" s="396"/>
      <c r="R19" s="403"/>
      <c r="S19" s="487">
        <f>S17+S18</f>
        <v>58535</v>
      </c>
      <c r="T19" s="484"/>
      <c r="U19" s="487">
        <f>U17+U18</f>
        <v>82792</v>
      </c>
      <c r="V19" s="391"/>
    </row>
    <row r="20" spans="2:24" ht="16.5" thickBot="1" x14ac:dyDescent="0.3">
      <c r="B20" s="478"/>
      <c r="C20" s="392" t="s">
        <v>10</v>
      </c>
      <c r="D20" s="393"/>
      <c r="E20" s="394"/>
      <c r="F20" s="395"/>
      <c r="G20" s="396"/>
      <c r="H20" s="397"/>
      <c r="I20" s="406">
        <f>I14+I19</f>
        <v>87354</v>
      </c>
      <c r="J20" s="484"/>
      <c r="K20" s="406">
        <f>K14+K19</f>
        <v>109219</v>
      </c>
      <c r="L20" s="490"/>
      <c r="M20" s="392" t="s">
        <v>61</v>
      </c>
      <c r="N20" s="393"/>
      <c r="O20" s="394"/>
      <c r="P20" s="395"/>
      <c r="Q20" s="396"/>
      <c r="R20" s="403"/>
      <c r="S20" s="406">
        <f>S19+S15+S14</f>
        <v>87354</v>
      </c>
      <c r="T20" s="484"/>
      <c r="U20" s="406">
        <f>U19+U15+U14</f>
        <v>109219</v>
      </c>
      <c r="V20" s="391"/>
    </row>
    <row r="21" spans="2:24" ht="16.5" thickTop="1" thickBot="1" x14ac:dyDescent="0.25">
      <c r="B21" s="492"/>
      <c r="C21" s="408"/>
      <c r="D21" s="408"/>
      <c r="E21" s="408"/>
      <c r="F21" s="408"/>
      <c r="G21" s="408"/>
      <c r="H21" s="408"/>
      <c r="I21" s="408"/>
      <c r="J21" s="408"/>
      <c r="K21" s="408"/>
      <c r="L21" s="493"/>
      <c r="M21" s="412"/>
      <c r="N21" s="412"/>
      <c r="O21" s="494"/>
      <c r="P21" s="412"/>
      <c r="Q21" s="494"/>
      <c r="R21" s="412"/>
      <c r="S21" s="412"/>
      <c r="T21" s="412"/>
      <c r="U21" s="412"/>
      <c r="V21" s="413"/>
    </row>
    <row r="22" spans="2:24" ht="15.75" thickBot="1" x14ac:dyDescent="0.25">
      <c r="M22" s="425"/>
      <c r="X22" s="425"/>
    </row>
    <row r="23" spans="2:24" x14ac:dyDescent="0.2">
      <c r="B23" s="195"/>
      <c r="C23" s="37"/>
      <c r="D23" s="121"/>
      <c r="E23" s="121"/>
      <c r="F23" s="37"/>
      <c r="G23" s="37"/>
      <c r="H23" s="37"/>
      <c r="I23" s="37"/>
      <c r="J23" s="6"/>
      <c r="K23" s="45"/>
      <c r="L23" s="147"/>
    </row>
    <row r="24" spans="2:24" x14ac:dyDescent="0.2">
      <c r="B24" s="198"/>
      <c r="C24" s="511" t="s">
        <v>142</v>
      </c>
      <c r="D24" s="511"/>
      <c r="E24" s="511"/>
      <c r="F24" s="511"/>
      <c r="G24" s="511"/>
      <c r="H24" s="511"/>
      <c r="I24" s="511"/>
      <c r="J24" s="38"/>
      <c r="K24" s="45"/>
      <c r="L24" s="147"/>
    </row>
    <row r="25" spans="2:24" x14ac:dyDescent="0.2">
      <c r="B25" s="198"/>
      <c r="C25" s="510" t="s">
        <v>309</v>
      </c>
      <c r="D25" s="510"/>
      <c r="E25" s="510"/>
      <c r="F25" s="510"/>
      <c r="G25" s="510"/>
      <c r="H25" s="510"/>
      <c r="I25" s="510"/>
      <c r="J25" s="38"/>
      <c r="K25" s="45"/>
      <c r="L25" s="147"/>
    </row>
    <row r="26" spans="2:24" x14ac:dyDescent="0.2">
      <c r="B26" s="198"/>
      <c r="C26" s="5"/>
      <c r="D26" s="128"/>
      <c r="E26" s="128"/>
      <c r="F26" s="5"/>
      <c r="G26" s="5"/>
      <c r="H26" s="196"/>
      <c r="I26" s="196"/>
      <c r="J26" s="38"/>
      <c r="K26" s="45"/>
      <c r="L26" s="147"/>
    </row>
    <row r="27" spans="2:24" x14ac:dyDescent="0.2">
      <c r="B27" s="198"/>
      <c r="C27" s="5" t="s">
        <v>9</v>
      </c>
      <c r="D27" s="128"/>
      <c r="E27" s="128"/>
      <c r="F27" s="5"/>
      <c r="G27" s="5"/>
      <c r="H27" s="272"/>
      <c r="I27" s="273">
        <v>205227</v>
      </c>
      <c r="J27" s="38"/>
      <c r="K27" s="440"/>
      <c r="L27" s="147"/>
      <c r="M27" s="424"/>
      <c r="S27" s="352"/>
    </row>
    <row r="28" spans="2:24" x14ac:dyDescent="0.2">
      <c r="B28" s="198"/>
      <c r="C28" s="5" t="s">
        <v>21</v>
      </c>
      <c r="D28" s="128"/>
      <c r="E28" s="128"/>
      <c r="F28" s="5"/>
      <c r="G28" s="5"/>
      <c r="H28" s="272"/>
      <c r="I28" s="274">
        <v>138383</v>
      </c>
      <c r="J28" s="38"/>
      <c r="K28" s="440"/>
      <c r="L28" s="147"/>
      <c r="M28" s="424"/>
    </row>
    <row r="29" spans="2:24" x14ac:dyDescent="0.2">
      <c r="B29" s="198"/>
      <c r="C29" s="5" t="s">
        <v>104</v>
      </c>
      <c r="D29" s="128"/>
      <c r="E29" s="128"/>
      <c r="F29" s="5"/>
      <c r="G29" s="5"/>
      <c r="H29" s="272"/>
      <c r="I29" s="275">
        <v>5910</v>
      </c>
      <c r="J29" s="38"/>
      <c r="K29" s="440"/>
      <c r="L29" s="147"/>
      <c r="M29" s="424"/>
    </row>
    <row r="30" spans="2:24" x14ac:dyDescent="0.2">
      <c r="B30" s="198"/>
      <c r="C30" s="5" t="s">
        <v>105</v>
      </c>
      <c r="D30" s="128"/>
      <c r="E30" s="128"/>
      <c r="F30" s="5"/>
      <c r="G30" s="5"/>
      <c r="H30" s="272"/>
      <c r="I30" s="291">
        <f>I27-I28-I29</f>
        <v>60934</v>
      </c>
      <c r="J30" s="38"/>
      <c r="K30" s="440"/>
      <c r="L30" s="147"/>
      <c r="M30" s="424"/>
    </row>
    <row r="31" spans="2:24" x14ac:dyDescent="0.2">
      <c r="B31" s="198"/>
      <c r="C31" s="5" t="s">
        <v>106</v>
      </c>
      <c r="D31" s="128"/>
      <c r="E31" s="128"/>
      <c r="F31" s="5"/>
      <c r="G31" s="5"/>
      <c r="H31" s="272"/>
      <c r="I31" s="275">
        <v>1617</v>
      </c>
      <c r="J31" s="38"/>
      <c r="K31" s="440"/>
      <c r="L31" s="147"/>
      <c r="M31" s="424"/>
    </row>
    <row r="32" spans="2:24" x14ac:dyDescent="0.2">
      <c r="B32" s="198"/>
      <c r="C32" s="5" t="s">
        <v>107</v>
      </c>
      <c r="D32" s="128"/>
      <c r="E32" s="128"/>
      <c r="F32" s="5"/>
      <c r="G32" s="5"/>
      <c r="H32" s="272"/>
      <c r="I32" s="291">
        <f>I30-I31</f>
        <v>59317</v>
      </c>
      <c r="J32" s="38"/>
      <c r="K32" s="440"/>
      <c r="L32" s="147"/>
      <c r="M32" s="424"/>
      <c r="O32" s="357"/>
    </row>
    <row r="33" spans="2:13" x14ac:dyDescent="0.2">
      <c r="B33" s="198"/>
      <c r="C33" s="5" t="s">
        <v>108</v>
      </c>
      <c r="D33" s="128"/>
      <c r="E33" s="128"/>
      <c r="F33" s="5"/>
      <c r="G33" s="5"/>
      <c r="H33" s="272"/>
      <c r="I33" s="275">
        <v>20760</v>
      </c>
      <c r="J33" s="38"/>
      <c r="K33" s="440"/>
      <c r="L33" s="147"/>
      <c r="M33" s="424"/>
    </row>
    <row r="34" spans="2:13" ht="15.75" thickBot="1" x14ac:dyDescent="0.25">
      <c r="B34" s="198"/>
      <c r="C34" s="5" t="s">
        <v>13</v>
      </c>
      <c r="D34" s="128"/>
      <c r="E34" s="128"/>
      <c r="F34" s="5"/>
      <c r="G34" s="5"/>
      <c r="H34" s="272"/>
      <c r="I34" s="290">
        <f>I32-I33</f>
        <v>38557</v>
      </c>
      <c r="J34" s="38"/>
      <c r="K34" s="440"/>
      <c r="L34" s="147"/>
      <c r="M34" s="424"/>
    </row>
    <row r="35" spans="2:13" ht="15.75" thickTop="1" x14ac:dyDescent="0.2">
      <c r="B35" s="198"/>
      <c r="C35" s="5"/>
      <c r="D35" s="128"/>
      <c r="E35" s="128"/>
      <c r="F35" s="5"/>
      <c r="G35" s="5"/>
      <c r="H35" s="272"/>
      <c r="I35" s="273"/>
      <c r="J35" s="38"/>
      <c r="K35" s="45"/>
      <c r="L35" s="147"/>
    </row>
    <row r="36" spans="2:13" x14ac:dyDescent="0.2">
      <c r="B36" s="198"/>
      <c r="C36" s="5" t="s">
        <v>109</v>
      </c>
      <c r="D36" s="128"/>
      <c r="E36" s="128"/>
      <c r="F36" s="5"/>
      <c r="G36" s="5"/>
      <c r="H36" s="273">
        <v>14300</v>
      </c>
      <c r="I36" s="441"/>
      <c r="J36" s="38"/>
      <c r="K36" s="45"/>
      <c r="L36" s="147"/>
    </row>
    <row r="37" spans="2:13" x14ac:dyDescent="0.2">
      <c r="B37" s="198"/>
      <c r="C37" s="5" t="s">
        <v>55</v>
      </c>
      <c r="D37" s="128"/>
      <c r="E37" s="128"/>
      <c r="F37" s="5"/>
      <c r="G37" s="5"/>
      <c r="H37" s="292">
        <f>I34-H36</f>
        <v>24257</v>
      </c>
      <c r="I37" s="439"/>
      <c r="J37" s="38"/>
      <c r="K37" s="45"/>
      <c r="L37" s="147"/>
    </row>
    <row r="38" spans="2:13" ht="15.75" thickBot="1" x14ac:dyDescent="0.25">
      <c r="B38" s="197"/>
      <c r="C38" s="11"/>
      <c r="D38" s="122"/>
      <c r="E38" s="122"/>
      <c r="F38" s="11"/>
      <c r="G38" s="11"/>
      <c r="H38" s="11"/>
      <c r="I38" s="11"/>
      <c r="J38" s="12"/>
      <c r="K38" s="45"/>
      <c r="L38" s="147"/>
    </row>
    <row r="40" spans="2:13" x14ac:dyDescent="0.2">
      <c r="C40" s="3" t="s">
        <v>4</v>
      </c>
    </row>
    <row r="41" spans="2:13" ht="15.75" thickBot="1" x14ac:dyDescent="0.25"/>
    <row r="42" spans="2:13" x14ac:dyDescent="0.2">
      <c r="B42" s="156"/>
      <c r="C42" s="15"/>
      <c r="D42" s="148"/>
      <c r="E42" s="148"/>
      <c r="F42" s="15"/>
      <c r="G42" s="15"/>
      <c r="H42" s="15"/>
      <c r="I42" s="15"/>
      <c r="J42" s="16"/>
    </row>
    <row r="43" spans="2:13" x14ac:dyDescent="0.2">
      <c r="B43" s="157" t="s">
        <v>145</v>
      </c>
      <c r="C43" s="199" t="s">
        <v>110</v>
      </c>
      <c r="D43" s="26"/>
      <c r="E43" s="26"/>
      <c r="F43" s="14"/>
      <c r="G43" s="14"/>
      <c r="H43" s="14"/>
      <c r="I43" s="14"/>
      <c r="J43" s="18"/>
    </row>
    <row r="44" spans="2:13" x14ac:dyDescent="0.2">
      <c r="B44" s="157"/>
      <c r="C44" s="14"/>
      <c r="D44" s="26"/>
      <c r="E44" s="26"/>
      <c r="F44" s="14"/>
      <c r="G44" s="14"/>
      <c r="H44" s="14"/>
      <c r="I44" s="14"/>
      <c r="J44" s="18"/>
    </row>
    <row r="45" spans="2:13" ht="15.75" x14ac:dyDescent="0.25">
      <c r="B45" s="157"/>
      <c r="C45" s="14" t="s">
        <v>316</v>
      </c>
      <c r="D45" s="26"/>
      <c r="E45" s="26"/>
      <c r="F45" s="14"/>
      <c r="G45" s="14"/>
      <c r="H45" s="14"/>
      <c r="I45" s="177">
        <f>I14/S14</f>
        <v>4.5364772907105557</v>
      </c>
      <c r="J45" s="18"/>
    </row>
    <row r="46" spans="2:13" ht="15.75" x14ac:dyDescent="0.25">
      <c r="B46" s="157"/>
      <c r="C46" s="14" t="s">
        <v>310</v>
      </c>
      <c r="D46" s="26"/>
      <c r="E46" s="26"/>
      <c r="F46" s="14"/>
      <c r="G46" s="14"/>
      <c r="H46" s="14"/>
      <c r="I46" s="177">
        <f>K14/U14</f>
        <v>4.3636730846909924</v>
      </c>
      <c r="J46" s="18"/>
    </row>
    <row r="47" spans="2:13" ht="15.75" x14ac:dyDescent="0.25">
      <c r="B47" s="157"/>
      <c r="C47" s="14"/>
      <c r="D47" s="26"/>
      <c r="E47" s="26"/>
      <c r="F47" s="14"/>
      <c r="G47" s="14"/>
      <c r="H47" s="14"/>
      <c r="I47" s="176"/>
      <c r="J47" s="18"/>
    </row>
    <row r="48" spans="2:13" ht="15.75" x14ac:dyDescent="0.25">
      <c r="B48" s="157"/>
      <c r="C48" s="14" t="s">
        <v>317</v>
      </c>
      <c r="D48" s="26"/>
      <c r="E48" s="26"/>
      <c r="F48" s="14"/>
      <c r="G48" s="14"/>
      <c r="H48" s="14"/>
      <c r="I48" s="177">
        <f>(I14-I13)/S14</f>
        <v>1.7896819116948883</v>
      </c>
      <c r="J48" s="18"/>
    </row>
    <row r="49" spans="2:10" ht="15.75" x14ac:dyDescent="0.25">
      <c r="B49" s="157"/>
      <c r="C49" s="14" t="s">
        <v>311</v>
      </c>
      <c r="D49" s="26"/>
      <c r="E49" s="26"/>
      <c r="F49" s="14"/>
      <c r="G49" s="14"/>
      <c r="H49" s="14"/>
      <c r="I49" s="177">
        <f>(K14-K13)/U14</f>
        <v>1.7583142587855123</v>
      </c>
      <c r="J49" s="18"/>
    </row>
    <row r="50" spans="2:10" ht="15.75" x14ac:dyDescent="0.25">
      <c r="B50" s="157"/>
      <c r="C50" s="14"/>
      <c r="D50" s="26"/>
      <c r="E50" s="26"/>
      <c r="F50" s="14"/>
      <c r="G50" s="14"/>
      <c r="H50" s="14"/>
      <c r="I50" s="176"/>
      <c r="J50" s="18"/>
    </row>
    <row r="51" spans="2:10" ht="15.75" x14ac:dyDescent="0.25">
      <c r="B51" s="157"/>
      <c r="C51" s="14" t="s">
        <v>318</v>
      </c>
      <c r="D51" s="26"/>
      <c r="E51" s="26"/>
      <c r="F51" s="14"/>
      <c r="G51" s="14"/>
      <c r="H51" s="14"/>
      <c r="I51" s="177">
        <f>I11/S14</f>
        <v>0.72907105554676377</v>
      </c>
      <c r="J51" s="18"/>
    </row>
    <row r="52" spans="2:10" ht="15.75" x14ac:dyDescent="0.25">
      <c r="B52" s="157"/>
      <c r="C52" s="14" t="s">
        <v>312</v>
      </c>
      <c r="D52" s="26"/>
      <c r="E52" s="26"/>
      <c r="F52" s="14"/>
      <c r="G52" s="14"/>
      <c r="H52" s="14"/>
      <c r="I52" s="177">
        <f>K11/U14</f>
        <v>0.66110138683182984</v>
      </c>
      <c r="J52" s="18"/>
    </row>
    <row r="53" spans="2:10" ht="15.75" x14ac:dyDescent="0.25">
      <c r="B53" s="157"/>
      <c r="C53" s="14"/>
      <c r="D53" s="26"/>
      <c r="E53" s="26"/>
      <c r="F53" s="14"/>
      <c r="G53" s="14"/>
      <c r="H53" s="14"/>
      <c r="I53" s="176"/>
      <c r="J53" s="18"/>
    </row>
    <row r="54" spans="2:10" ht="15.75" x14ac:dyDescent="0.25">
      <c r="B54" s="157"/>
      <c r="C54" s="199" t="s">
        <v>111</v>
      </c>
      <c r="D54" s="26"/>
      <c r="E54" s="26"/>
      <c r="F54" s="14"/>
      <c r="G54" s="14"/>
      <c r="H54" s="14"/>
      <c r="I54" s="176"/>
      <c r="J54" s="18"/>
    </row>
    <row r="55" spans="2:10" ht="15.75" x14ac:dyDescent="0.25">
      <c r="B55" s="157"/>
      <c r="C55" s="14"/>
      <c r="D55" s="26"/>
      <c r="E55" s="26"/>
      <c r="F55" s="14"/>
      <c r="G55" s="14"/>
      <c r="H55" s="14"/>
      <c r="I55" s="176"/>
      <c r="J55" s="18"/>
    </row>
    <row r="56" spans="2:10" ht="15.75" x14ac:dyDescent="0.25">
      <c r="B56" s="157"/>
      <c r="C56" s="14" t="s">
        <v>34</v>
      </c>
      <c r="D56" s="26"/>
      <c r="E56" s="26"/>
      <c r="F56" s="14"/>
      <c r="G56" s="14"/>
      <c r="H56" s="14"/>
      <c r="I56" s="177">
        <f>I27/K20</f>
        <v>1.8790411924665122</v>
      </c>
      <c r="J56" s="18"/>
    </row>
    <row r="57" spans="2:10" ht="15.75" x14ac:dyDescent="0.25">
      <c r="B57" s="157"/>
      <c r="C57" s="14" t="s">
        <v>22</v>
      </c>
      <c r="D57" s="26"/>
      <c r="E57" s="26"/>
      <c r="F57" s="14"/>
      <c r="G57" s="14"/>
      <c r="H57" s="14"/>
      <c r="I57" s="177">
        <f>I28/K13</f>
        <v>7.1515762273901808</v>
      </c>
      <c r="J57" s="18"/>
    </row>
    <row r="58" spans="2:10" ht="15.75" x14ac:dyDescent="0.25">
      <c r="B58" s="157"/>
      <c r="C58" s="14" t="s">
        <v>18</v>
      </c>
      <c r="D58" s="26"/>
      <c r="E58" s="26"/>
      <c r="F58" s="14"/>
      <c r="G58" s="14"/>
      <c r="H58" s="14"/>
      <c r="I58" s="177">
        <f>I27/K12</f>
        <v>25.18431709412198</v>
      </c>
      <c r="J58" s="18"/>
    </row>
    <row r="59" spans="2:10" ht="15.75" x14ac:dyDescent="0.25">
      <c r="B59" s="157"/>
      <c r="C59" s="14"/>
      <c r="D59" s="26"/>
      <c r="E59" s="26"/>
      <c r="F59" s="14"/>
      <c r="G59" s="14"/>
      <c r="H59" s="14"/>
      <c r="I59" s="203"/>
      <c r="J59" s="18"/>
    </row>
    <row r="60" spans="2:10" ht="15.75" x14ac:dyDescent="0.25">
      <c r="B60" s="157"/>
      <c r="C60" s="199" t="s">
        <v>112</v>
      </c>
      <c r="D60" s="26"/>
      <c r="E60" s="26"/>
      <c r="F60" s="14"/>
      <c r="G60" s="14"/>
      <c r="H60" s="14"/>
      <c r="I60" s="203"/>
      <c r="J60" s="18"/>
    </row>
    <row r="61" spans="2:10" ht="15.75" x14ac:dyDescent="0.25">
      <c r="B61" s="157"/>
      <c r="C61" s="14"/>
      <c r="D61" s="26"/>
      <c r="E61" s="26"/>
      <c r="F61" s="14"/>
      <c r="G61" s="14"/>
      <c r="H61" s="14"/>
      <c r="I61" s="203"/>
      <c r="J61" s="18"/>
    </row>
    <row r="62" spans="2:10" ht="15.75" x14ac:dyDescent="0.25">
      <c r="B62" s="157"/>
      <c r="C62" s="14" t="s">
        <v>319</v>
      </c>
      <c r="D62" s="26"/>
      <c r="E62" s="26"/>
      <c r="F62" s="14"/>
      <c r="G62" s="14"/>
      <c r="H62" s="14"/>
      <c r="I62" s="43">
        <f>(S14+S15)/S20</f>
        <v>0.32991047919957872</v>
      </c>
      <c r="J62" s="18"/>
    </row>
    <row r="63" spans="2:10" ht="15.75" x14ac:dyDescent="0.25">
      <c r="B63" s="157"/>
      <c r="C63" s="14" t="s">
        <v>313</v>
      </c>
      <c r="D63" s="26"/>
      <c r="E63" s="26"/>
      <c r="F63" s="14"/>
      <c r="G63" s="14"/>
      <c r="H63" s="14"/>
      <c r="I63" s="43">
        <f>(U15+U14)/U20</f>
        <v>0.24196339464745145</v>
      </c>
      <c r="J63" s="18"/>
    </row>
    <row r="64" spans="2:10" ht="15.75" x14ac:dyDescent="0.25">
      <c r="B64" s="157"/>
      <c r="C64" s="14"/>
      <c r="D64" s="26"/>
      <c r="E64" s="26"/>
      <c r="F64" s="14"/>
      <c r="G64" s="14"/>
      <c r="H64" s="14"/>
      <c r="I64" s="203"/>
      <c r="J64" s="18"/>
    </row>
    <row r="65" spans="2:10" ht="15.75" x14ac:dyDescent="0.25">
      <c r="B65" s="157"/>
      <c r="C65" s="14" t="s">
        <v>320</v>
      </c>
      <c r="D65" s="26"/>
      <c r="E65" s="26"/>
      <c r="F65" s="14"/>
      <c r="G65" s="14"/>
      <c r="H65" s="14"/>
      <c r="I65" s="43">
        <f>(S14+S15)/S19</f>
        <v>0.49233791748526523</v>
      </c>
      <c r="J65" s="18"/>
    </row>
    <row r="66" spans="2:10" ht="15.75" x14ac:dyDescent="0.25">
      <c r="B66" s="157"/>
      <c r="C66" s="14" t="s">
        <v>314</v>
      </c>
      <c r="D66" s="26"/>
      <c r="E66" s="26"/>
      <c r="F66" s="14"/>
      <c r="G66" s="14"/>
      <c r="H66" s="14"/>
      <c r="I66" s="43">
        <f>(U14+U15)/U19</f>
        <v>0.31919750700550775</v>
      </c>
      <c r="J66" s="18"/>
    </row>
    <row r="67" spans="2:10" ht="15.75" x14ac:dyDescent="0.25">
      <c r="B67" s="157"/>
      <c r="C67" s="14"/>
      <c r="D67" s="26"/>
      <c r="E67" s="26"/>
      <c r="F67" s="14"/>
      <c r="G67" s="14"/>
      <c r="H67" s="14"/>
      <c r="I67" s="203"/>
      <c r="J67" s="18"/>
    </row>
    <row r="68" spans="2:10" ht="15.75" x14ac:dyDescent="0.25">
      <c r="B68" s="157"/>
      <c r="C68" s="14" t="s">
        <v>321</v>
      </c>
      <c r="D68" s="26"/>
      <c r="E68" s="26"/>
      <c r="F68" s="14"/>
      <c r="G68" s="14"/>
      <c r="H68" s="14"/>
      <c r="I68" s="43">
        <f>1+I65</f>
        <v>1.4923379174852651</v>
      </c>
      <c r="J68" s="18"/>
    </row>
    <row r="69" spans="2:10" ht="15.75" x14ac:dyDescent="0.25">
      <c r="B69" s="157"/>
      <c r="C69" s="14" t="s">
        <v>315</v>
      </c>
      <c r="D69" s="26"/>
      <c r="E69" s="26"/>
      <c r="F69" s="14"/>
      <c r="G69" s="14"/>
      <c r="H69" s="14"/>
      <c r="I69" s="43">
        <f>1+I66</f>
        <v>1.3191975070055078</v>
      </c>
      <c r="J69" s="18"/>
    </row>
    <row r="70" spans="2:10" ht="15.75" x14ac:dyDescent="0.25">
      <c r="B70" s="157"/>
      <c r="C70" s="14"/>
      <c r="D70" s="26"/>
      <c r="E70" s="26"/>
      <c r="F70" s="14"/>
      <c r="G70" s="14"/>
      <c r="H70" s="14"/>
      <c r="I70" s="203"/>
      <c r="J70" s="18"/>
    </row>
    <row r="71" spans="2:10" ht="15.75" x14ac:dyDescent="0.25">
      <c r="B71" s="157"/>
      <c r="C71" s="14" t="s">
        <v>113</v>
      </c>
      <c r="D71" s="26"/>
      <c r="E71" s="26"/>
      <c r="F71" s="14"/>
      <c r="G71" s="14"/>
      <c r="H71" s="14"/>
      <c r="I71" s="177">
        <f>I30/I31</f>
        <v>37.683364254792828</v>
      </c>
      <c r="J71" s="18"/>
    </row>
    <row r="72" spans="2:10" ht="15.75" x14ac:dyDescent="0.25">
      <c r="B72" s="157"/>
      <c r="C72" s="14" t="s">
        <v>114</v>
      </c>
      <c r="D72" s="26"/>
      <c r="E72" s="26"/>
      <c r="F72" s="14"/>
      <c r="G72" s="14"/>
      <c r="H72" s="14"/>
      <c r="I72" s="43">
        <f>(I30+I29)/I31</f>
        <v>41.338280766852193</v>
      </c>
      <c r="J72" s="18"/>
    </row>
    <row r="73" spans="2:10" ht="15.75" x14ac:dyDescent="0.25">
      <c r="B73" s="157"/>
      <c r="C73" s="14"/>
      <c r="D73" s="26"/>
      <c r="E73" s="26"/>
      <c r="F73" s="14"/>
      <c r="G73" s="14"/>
      <c r="H73" s="14"/>
      <c r="I73" s="203"/>
      <c r="J73" s="18"/>
    </row>
    <row r="74" spans="2:10" ht="15.75" x14ac:dyDescent="0.25">
      <c r="B74" s="157"/>
      <c r="C74" s="199" t="s">
        <v>115</v>
      </c>
      <c r="D74" s="26"/>
      <c r="E74" s="26"/>
      <c r="F74" s="14"/>
      <c r="G74" s="14"/>
      <c r="H74" s="14"/>
      <c r="I74" s="203"/>
      <c r="J74" s="18"/>
    </row>
    <row r="75" spans="2:10" ht="15.75" x14ac:dyDescent="0.25">
      <c r="B75" s="157"/>
      <c r="C75" s="14"/>
      <c r="D75" s="26"/>
      <c r="E75" s="26"/>
      <c r="F75" s="14"/>
      <c r="G75" s="14"/>
      <c r="H75" s="14"/>
      <c r="I75" s="203"/>
      <c r="J75" s="18"/>
    </row>
    <row r="76" spans="2:10" ht="15.75" x14ac:dyDescent="0.25">
      <c r="B76" s="157"/>
      <c r="C76" s="14" t="s">
        <v>12</v>
      </c>
      <c r="D76" s="26"/>
      <c r="E76" s="26"/>
      <c r="F76" s="14"/>
      <c r="G76" s="14"/>
      <c r="H76" s="14"/>
      <c r="I76" s="52">
        <f>I34/I27</f>
        <v>0.18787488975622116</v>
      </c>
      <c r="J76" s="18"/>
    </row>
    <row r="77" spans="2:10" ht="15.75" x14ac:dyDescent="0.25">
      <c r="B77" s="157"/>
      <c r="C77" s="14" t="s">
        <v>48</v>
      </c>
      <c r="D77" s="26"/>
      <c r="E77" s="26"/>
      <c r="F77" s="14"/>
      <c r="G77" s="14"/>
      <c r="H77" s="14"/>
      <c r="I77" s="52">
        <f>I34/K20</f>
        <v>0.35302465688204432</v>
      </c>
      <c r="J77" s="18"/>
    </row>
    <row r="78" spans="2:10" ht="15.75" x14ac:dyDescent="0.25">
      <c r="B78" s="157"/>
      <c r="C78" s="14" t="s">
        <v>36</v>
      </c>
      <c r="D78" s="26"/>
      <c r="E78" s="26"/>
      <c r="F78" s="14"/>
      <c r="G78" s="14"/>
      <c r="H78" s="14"/>
      <c r="I78" s="52">
        <f>I34/U19</f>
        <v>0.46570924727026763</v>
      </c>
      <c r="J78" s="18"/>
    </row>
    <row r="79" spans="2:10" ht="15.75" thickBot="1" x14ac:dyDescent="0.25">
      <c r="B79" s="158"/>
      <c r="C79" s="63"/>
      <c r="D79" s="91"/>
      <c r="E79" s="91"/>
      <c r="F79" s="63"/>
      <c r="G79" s="63"/>
      <c r="H79" s="63"/>
      <c r="I79" s="63"/>
      <c r="J79" s="151"/>
    </row>
    <row r="80" spans="2:10" ht="15.75" thickBot="1" x14ac:dyDescent="0.25">
      <c r="B80" s="201"/>
      <c r="C80" s="45"/>
      <c r="D80" s="202"/>
      <c r="E80" s="202"/>
      <c r="F80" s="45"/>
      <c r="G80" s="45"/>
      <c r="H80" s="45"/>
      <c r="I80" s="45"/>
      <c r="J80" s="45"/>
    </row>
    <row r="81" spans="2:67" x14ac:dyDescent="0.2">
      <c r="B81" s="156"/>
      <c r="C81" s="15"/>
      <c r="D81" s="148"/>
      <c r="E81" s="148"/>
      <c r="F81" s="15"/>
      <c r="G81" s="15"/>
      <c r="H81" s="15"/>
      <c r="I81" s="15"/>
      <c r="J81" s="15"/>
      <c r="K81" s="15"/>
      <c r="L81" s="146"/>
      <c r="M81" s="87"/>
      <c r="N81" s="39"/>
    </row>
    <row r="82" spans="2:67" ht="15.75" x14ac:dyDescent="0.25">
      <c r="B82" s="157" t="s">
        <v>146</v>
      </c>
      <c r="C82" s="14" t="s">
        <v>85</v>
      </c>
      <c r="D82" s="26"/>
      <c r="E82" s="26"/>
      <c r="F82" s="14"/>
      <c r="G82" s="14"/>
      <c r="H82" s="14"/>
      <c r="I82" s="14"/>
      <c r="J82" s="14"/>
      <c r="K82" s="14"/>
      <c r="L82" s="84"/>
      <c r="M82" s="225">
        <f>I76*I56*I69</f>
        <v>0.46570924727026763</v>
      </c>
      <c r="N82" s="40"/>
    </row>
    <row r="83" spans="2:67" ht="15.75" thickBot="1" x14ac:dyDescent="0.25">
      <c r="B83" s="158"/>
      <c r="C83" s="63"/>
      <c r="D83" s="91"/>
      <c r="E83" s="91"/>
      <c r="F83" s="63"/>
      <c r="G83" s="63"/>
      <c r="H83" s="63"/>
      <c r="I83" s="63"/>
      <c r="J83" s="63"/>
      <c r="K83" s="63"/>
      <c r="L83" s="204"/>
      <c r="M83" s="29"/>
      <c r="N83" s="30"/>
    </row>
    <row r="85" spans="2:67" x14ac:dyDescent="0.2">
      <c r="B85" s="3" t="s">
        <v>1</v>
      </c>
    </row>
    <row r="86" spans="2:67" ht="15.75" thickBot="1" x14ac:dyDescent="0.25"/>
    <row r="87" spans="2:67" x14ac:dyDescent="0.2">
      <c r="B87" s="153"/>
      <c r="C87" s="237"/>
      <c r="D87" s="238"/>
      <c r="E87" s="238"/>
      <c r="F87" s="237"/>
      <c r="G87" s="237"/>
      <c r="H87" s="237"/>
      <c r="I87" s="6"/>
      <c r="L87" s="2"/>
      <c r="M87" s="78"/>
    </row>
    <row r="88" spans="2:67" x14ac:dyDescent="0.2">
      <c r="B88" s="154"/>
      <c r="C88" s="5" t="s">
        <v>147</v>
      </c>
      <c r="D88" s="127"/>
      <c r="E88" s="127"/>
      <c r="F88" s="35"/>
      <c r="G88" s="35"/>
      <c r="H88" s="293">
        <v>10000</v>
      </c>
      <c r="I88" s="38"/>
      <c r="L88" s="2"/>
      <c r="M88" s="78"/>
    </row>
    <row r="89" spans="2:67" x14ac:dyDescent="0.2">
      <c r="B89" s="198"/>
      <c r="C89" s="5" t="s">
        <v>148</v>
      </c>
      <c r="D89" s="128"/>
      <c r="E89" s="128"/>
      <c r="F89" s="5"/>
      <c r="G89" s="5"/>
      <c r="H89" s="264">
        <v>73</v>
      </c>
      <c r="I89" s="38"/>
      <c r="L89" s="2"/>
      <c r="M89" s="78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</row>
    <row r="90" spans="2:67" ht="15.75" thickBot="1" x14ac:dyDescent="0.25">
      <c r="B90" s="197"/>
      <c r="C90" s="11"/>
      <c r="D90" s="122"/>
      <c r="E90" s="122"/>
      <c r="F90" s="11"/>
      <c r="G90" s="11"/>
      <c r="H90" s="11"/>
      <c r="I90" s="12"/>
      <c r="L90" s="2"/>
      <c r="M90" s="78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</row>
    <row r="91" spans="2:67" x14ac:dyDescent="0.2">
      <c r="B91" s="200"/>
      <c r="C91" s="2"/>
      <c r="D91" s="119"/>
      <c r="E91" s="119"/>
      <c r="F91" s="2"/>
      <c r="G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</row>
    <row r="92" spans="2:67" x14ac:dyDescent="0.2">
      <c r="B92" s="200"/>
      <c r="C92" s="2"/>
      <c r="D92" s="119"/>
      <c r="E92" s="119"/>
      <c r="F92" s="2"/>
      <c r="G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</row>
    <row r="93" spans="2:67" ht="15.75" thickBot="1" x14ac:dyDescent="0.25">
      <c r="B93" s="200"/>
      <c r="C93" s="2"/>
      <c r="D93" s="119"/>
      <c r="E93" s="119"/>
      <c r="F93" s="2"/>
      <c r="G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</row>
    <row r="94" spans="2:67" x14ac:dyDescent="0.2">
      <c r="B94" s="156"/>
      <c r="C94" s="15"/>
      <c r="D94" s="148"/>
      <c r="E94" s="148"/>
      <c r="F94" s="15"/>
      <c r="G94" s="15"/>
      <c r="H94" s="15"/>
      <c r="I94" s="15"/>
      <c r="J94" s="15"/>
      <c r="K94" s="15"/>
      <c r="L94" s="146"/>
      <c r="M94" s="15"/>
      <c r="N94" s="16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</row>
    <row r="95" spans="2:67" x14ac:dyDescent="0.2">
      <c r="B95" s="157" t="s">
        <v>301</v>
      </c>
      <c r="C95" s="14" t="s">
        <v>287</v>
      </c>
      <c r="D95" s="26"/>
      <c r="E95" s="26"/>
      <c r="F95" s="14"/>
      <c r="G95" s="14"/>
      <c r="H95" s="14"/>
      <c r="I95" s="351">
        <f>I34/H88</f>
        <v>3.8557000000000001</v>
      </c>
      <c r="J95" s="14"/>
      <c r="K95" s="14"/>
      <c r="L95" s="84"/>
      <c r="M95" s="14"/>
      <c r="N95" s="18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</row>
    <row r="96" spans="2:67" x14ac:dyDescent="0.2">
      <c r="B96" s="157"/>
      <c r="C96" s="14" t="s">
        <v>242</v>
      </c>
      <c r="D96" s="26"/>
      <c r="E96" s="26"/>
      <c r="F96" s="14"/>
      <c r="G96" s="14"/>
      <c r="H96" s="14"/>
      <c r="I96" s="351">
        <f>I27/H88</f>
        <v>20.5227</v>
      </c>
      <c r="J96" s="14"/>
      <c r="K96" s="14"/>
      <c r="L96" s="84"/>
      <c r="M96" s="14"/>
      <c r="N96" s="18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</row>
    <row r="97" spans="2:66" x14ac:dyDescent="0.2">
      <c r="B97" s="157"/>
      <c r="C97" s="14" t="s">
        <v>193</v>
      </c>
      <c r="D97" s="26"/>
      <c r="E97" s="26"/>
      <c r="F97" s="14"/>
      <c r="G97" s="14"/>
      <c r="H97" s="14"/>
      <c r="I97" s="351">
        <f>U19/H88</f>
        <v>8.2791999999999994</v>
      </c>
      <c r="J97" s="14"/>
      <c r="K97" s="14"/>
      <c r="L97" s="84"/>
      <c r="M97" s="14"/>
      <c r="N97" s="18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</row>
    <row r="98" spans="2:66" x14ac:dyDescent="0.2">
      <c r="B98" s="157"/>
      <c r="C98" s="14"/>
      <c r="D98" s="26"/>
      <c r="E98" s="26"/>
      <c r="F98" s="14"/>
      <c r="G98" s="14"/>
      <c r="H98" s="14"/>
      <c r="I98" s="14"/>
      <c r="J98" s="14"/>
      <c r="K98" s="14"/>
      <c r="L98" s="84"/>
      <c r="M98" s="14"/>
      <c r="N98" s="18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</row>
    <row r="99" spans="2:66" ht="15.75" x14ac:dyDescent="0.25">
      <c r="B99" s="157"/>
      <c r="C99" s="14" t="s">
        <v>149</v>
      </c>
      <c r="D99" s="26"/>
      <c r="E99" s="26"/>
      <c r="F99" s="14"/>
      <c r="G99" s="14"/>
      <c r="H99" s="14"/>
      <c r="I99" s="115">
        <f>H89/(I34/H88)</f>
        <v>18.933008273465258</v>
      </c>
      <c r="J99" s="14"/>
      <c r="K99" s="14"/>
      <c r="L99" s="84"/>
      <c r="M99" s="205"/>
      <c r="N99" s="18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</row>
    <row r="100" spans="2:66" ht="15.75" x14ac:dyDescent="0.25">
      <c r="B100" s="157"/>
      <c r="C100" s="14" t="s">
        <v>286</v>
      </c>
      <c r="D100" s="26"/>
      <c r="E100" s="26"/>
      <c r="F100" s="14"/>
      <c r="G100" s="14"/>
      <c r="H100" s="14"/>
      <c r="I100" s="115">
        <f>H89/I96</f>
        <v>3.5570368421309086</v>
      </c>
      <c r="J100" s="14"/>
      <c r="K100" s="14"/>
      <c r="L100" s="84"/>
      <c r="M100" s="205"/>
      <c r="N100" s="18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</row>
    <row r="101" spans="2:66" ht="15.75" x14ac:dyDescent="0.25">
      <c r="B101" s="157"/>
      <c r="C101" s="14" t="s">
        <v>92</v>
      </c>
      <c r="D101" s="26"/>
      <c r="E101" s="26"/>
      <c r="F101" s="14"/>
      <c r="G101" s="14"/>
      <c r="H101" s="14"/>
      <c r="I101" s="83">
        <f>H36/H88</f>
        <v>1.43</v>
      </c>
      <c r="J101" s="14"/>
      <c r="K101" s="14"/>
      <c r="L101" s="84"/>
      <c r="M101" s="14"/>
      <c r="N101" s="18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</row>
    <row r="102" spans="2:66" ht="15.75" x14ac:dyDescent="0.25">
      <c r="B102" s="157"/>
      <c r="C102" s="14" t="s">
        <v>150</v>
      </c>
      <c r="D102" s="26"/>
      <c r="E102" s="26"/>
      <c r="F102" s="14"/>
      <c r="G102" s="14"/>
      <c r="H102" s="14"/>
      <c r="I102" s="43">
        <f>H89/I97</f>
        <v>8.8172770315972571</v>
      </c>
      <c r="J102" s="14"/>
      <c r="K102" s="14"/>
      <c r="L102" s="84"/>
      <c r="M102" s="14"/>
      <c r="N102" s="18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</row>
    <row r="103" spans="2:66" ht="15.75" thickBot="1" x14ac:dyDescent="0.25">
      <c r="B103" s="158"/>
      <c r="C103" s="63"/>
      <c r="D103" s="91"/>
      <c r="E103" s="91"/>
      <c r="F103" s="63"/>
      <c r="G103" s="63"/>
      <c r="H103" s="63"/>
      <c r="I103" s="63"/>
      <c r="J103" s="63"/>
      <c r="K103" s="63"/>
      <c r="L103" s="204"/>
      <c r="M103" s="63"/>
      <c r="N103" s="151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</row>
    <row r="104" spans="2:66" x14ac:dyDescent="0.2">
      <c r="B104" s="200"/>
      <c r="C104" s="2"/>
      <c r="D104" s="119"/>
      <c r="E104" s="119"/>
      <c r="F104" s="2"/>
      <c r="G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</row>
    <row r="105" spans="2:66" x14ac:dyDescent="0.2">
      <c r="B105" s="200"/>
      <c r="C105" s="2"/>
      <c r="D105" s="119"/>
      <c r="E105" s="119"/>
      <c r="F105" s="2"/>
      <c r="G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</row>
    <row r="106" spans="2:66" x14ac:dyDescent="0.2">
      <c r="B106" s="200"/>
      <c r="C106" s="2"/>
      <c r="D106" s="119"/>
      <c r="E106" s="119"/>
      <c r="F106" s="2"/>
      <c r="G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</row>
    <row r="107" spans="2:66" x14ac:dyDescent="0.2">
      <c r="B107" s="200"/>
      <c r="C107" s="2"/>
      <c r="D107" s="119"/>
      <c r="E107" s="119"/>
      <c r="F107" s="2"/>
      <c r="G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</row>
    <row r="108" spans="2:66" x14ac:dyDescent="0.2">
      <c r="B108" s="200"/>
      <c r="C108" s="2"/>
      <c r="D108" s="119"/>
      <c r="E108" s="119"/>
      <c r="F108" s="2"/>
      <c r="G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</row>
    <row r="109" spans="2:66" x14ac:dyDescent="0.2">
      <c r="B109" s="200"/>
      <c r="C109" s="2"/>
      <c r="D109" s="119"/>
      <c r="E109" s="119"/>
      <c r="F109" s="2"/>
      <c r="G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</row>
    <row r="110" spans="2:66" x14ac:dyDescent="0.2">
      <c r="B110" s="200"/>
      <c r="C110" s="2"/>
      <c r="D110" s="119"/>
      <c r="E110" s="119"/>
      <c r="F110" s="2"/>
      <c r="G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</row>
    <row r="111" spans="2:66" x14ac:dyDescent="0.2">
      <c r="B111" s="200"/>
      <c r="C111" s="2"/>
      <c r="D111" s="119"/>
      <c r="E111" s="119"/>
      <c r="F111" s="2"/>
      <c r="G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</row>
    <row r="112" spans="2:66" x14ac:dyDescent="0.2">
      <c r="B112" s="200"/>
      <c r="C112" s="2"/>
      <c r="D112" s="119"/>
      <c r="E112" s="119"/>
      <c r="F112" s="2"/>
      <c r="G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</row>
    <row r="113" spans="2:66" x14ac:dyDescent="0.2">
      <c r="B113" s="200"/>
      <c r="C113" s="2"/>
      <c r="D113" s="119"/>
      <c r="E113" s="119"/>
      <c r="F113" s="2"/>
      <c r="G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</row>
    <row r="114" spans="2:66" x14ac:dyDescent="0.2">
      <c r="B114" s="200"/>
      <c r="C114" s="2"/>
      <c r="D114" s="119"/>
      <c r="E114" s="119"/>
      <c r="F114" s="2"/>
      <c r="G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</row>
    <row r="115" spans="2:66" x14ac:dyDescent="0.2">
      <c r="B115" s="200"/>
      <c r="C115" s="2"/>
      <c r="D115" s="119"/>
      <c r="E115" s="119"/>
      <c r="F115" s="2"/>
      <c r="G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</row>
    <row r="116" spans="2:66" x14ac:dyDescent="0.2">
      <c r="B116" s="200"/>
      <c r="C116" s="2"/>
      <c r="D116" s="119"/>
      <c r="E116" s="119"/>
      <c r="F116" s="2"/>
      <c r="G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</row>
    <row r="117" spans="2:66" x14ac:dyDescent="0.2">
      <c r="B117" s="200"/>
      <c r="C117" s="2"/>
      <c r="D117" s="119"/>
      <c r="E117" s="119"/>
      <c r="F117" s="2"/>
      <c r="G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</row>
    <row r="118" spans="2:66" x14ac:dyDescent="0.2">
      <c r="B118" s="200"/>
      <c r="C118" s="2"/>
      <c r="D118" s="119"/>
      <c r="E118" s="119"/>
      <c r="F118" s="2"/>
      <c r="G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</row>
    <row r="119" spans="2:66" x14ac:dyDescent="0.2">
      <c r="B119" s="200"/>
      <c r="C119" s="2"/>
      <c r="D119" s="119"/>
      <c r="E119" s="119"/>
      <c r="F119" s="2"/>
      <c r="G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</row>
    <row r="120" spans="2:66" x14ac:dyDescent="0.2">
      <c r="B120" s="200"/>
      <c r="C120" s="2"/>
      <c r="D120" s="119"/>
      <c r="E120" s="119"/>
      <c r="F120" s="2"/>
      <c r="G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</row>
    <row r="121" spans="2:66" x14ac:dyDescent="0.2">
      <c r="B121" s="200"/>
      <c r="C121" s="2"/>
      <c r="D121" s="119"/>
      <c r="E121" s="119"/>
      <c r="F121" s="2"/>
      <c r="G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</row>
    <row r="122" spans="2:66" x14ac:dyDescent="0.2">
      <c r="B122" s="200"/>
      <c r="C122" s="2"/>
      <c r="D122" s="119"/>
      <c r="E122" s="119"/>
      <c r="F122" s="2"/>
      <c r="G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</row>
    <row r="123" spans="2:66" x14ac:dyDescent="0.2">
      <c r="B123" s="200"/>
      <c r="C123" s="2"/>
      <c r="D123" s="119"/>
      <c r="E123" s="119"/>
      <c r="F123" s="2"/>
      <c r="G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</row>
    <row r="124" spans="2:66" x14ac:dyDescent="0.2">
      <c r="B124" s="200"/>
      <c r="C124" s="2"/>
      <c r="D124" s="119"/>
      <c r="E124" s="119"/>
      <c r="F124" s="2"/>
      <c r="G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</row>
    <row r="125" spans="2:66" x14ac:dyDescent="0.2">
      <c r="B125" s="200"/>
      <c r="C125" s="2"/>
      <c r="D125" s="119"/>
      <c r="E125" s="119"/>
      <c r="F125" s="2"/>
      <c r="G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</row>
    <row r="126" spans="2:66" x14ac:dyDescent="0.2">
      <c r="B126" s="200"/>
      <c r="C126" s="2"/>
      <c r="D126" s="119"/>
      <c r="E126" s="119"/>
      <c r="F126" s="2"/>
      <c r="G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</row>
    <row r="127" spans="2:66" x14ac:dyDescent="0.2">
      <c r="B127" s="200"/>
      <c r="C127" s="2"/>
      <c r="D127" s="119"/>
      <c r="E127" s="119"/>
      <c r="F127" s="2"/>
      <c r="G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</row>
    <row r="128" spans="2:66" x14ac:dyDescent="0.2">
      <c r="B128" s="200"/>
      <c r="C128" s="2"/>
      <c r="D128" s="119"/>
      <c r="E128" s="119"/>
      <c r="F128" s="2"/>
      <c r="G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</row>
    <row r="129" spans="2:66" x14ac:dyDescent="0.2">
      <c r="B129" s="200"/>
      <c r="C129" s="2"/>
      <c r="D129" s="119"/>
      <c r="E129" s="119"/>
      <c r="F129" s="2"/>
      <c r="G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</row>
    <row r="130" spans="2:66" x14ac:dyDescent="0.2">
      <c r="B130" s="200"/>
      <c r="C130" s="2"/>
      <c r="D130" s="119"/>
      <c r="E130" s="119"/>
      <c r="F130" s="2"/>
      <c r="G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</row>
    <row r="131" spans="2:66" x14ac:dyDescent="0.2">
      <c r="B131" s="200"/>
      <c r="C131" s="2"/>
      <c r="D131" s="119"/>
      <c r="E131" s="119"/>
      <c r="F131" s="2"/>
      <c r="G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</row>
    <row r="132" spans="2:66" x14ac:dyDescent="0.2">
      <c r="B132" s="200"/>
      <c r="C132" s="2"/>
      <c r="D132" s="119"/>
      <c r="E132" s="119"/>
      <c r="F132" s="2"/>
      <c r="G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</row>
    <row r="133" spans="2:66" x14ac:dyDescent="0.2">
      <c r="B133" s="200"/>
      <c r="C133" s="2"/>
      <c r="D133" s="119"/>
      <c r="E133" s="119"/>
      <c r="F133" s="2"/>
      <c r="G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</row>
    <row r="134" spans="2:66" x14ac:dyDescent="0.2">
      <c r="B134" s="200"/>
      <c r="C134" s="2"/>
      <c r="D134" s="119"/>
      <c r="E134" s="119"/>
      <c r="F134" s="2"/>
      <c r="G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</row>
    <row r="135" spans="2:66" x14ac:dyDescent="0.2">
      <c r="B135" s="200"/>
      <c r="C135" s="2"/>
      <c r="D135" s="119"/>
      <c r="E135" s="119"/>
      <c r="F135" s="2"/>
      <c r="G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</row>
    <row r="136" spans="2:66" x14ac:dyDescent="0.2">
      <c r="B136" s="200"/>
      <c r="C136" s="2"/>
      <c r="D136" s="119"/>
      <c r="E136" s="119"/>
      <c r="F136" s="2"/>
      <c r="G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</row>
    <row r="137" spans="2:66" x14ac:dyDescent="0.2">
      <c r="B137" s="200"/>
      <c r="C137" s="2"/>
      <c r="D137" s="119"/>
      <c r="E137" s="119"/>
      <c r="F137" s="2"/>
      <c r="G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</row>
    <row r="138" spans="2:66" x14ac:dyDescent="0.2">
      <c r="B138" s="200"/>
      <c r="C138" s="2"/>
      <c r="D138" s="119"/>
      <c r="E138" s="119"/>
      <c r="F138" s="2"/>
      <c r="G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</row>
    <row r="139" spans="2:66" x14ac:dyDescent="0.2">
      <c r="B139" s="200"/>
      <c r="C139" s="2"/>
      <c r="D139" s="119"/>
      <c r="E139" s="119"/>
      <c r="F139" s="2"/>
      <c r="G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</row>
    <row r="140" spans="2:66" x14ac:dyDescent="0.2">
      <c r="B140" s="200"/>
      <c r="C140" s="2"/>
      <c r="D140" s="119"/>
      <c r="E140" s="119"/>
      <c r="F140" s="2"/>
      <c r="G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</row>
    <row r="141" spans="2:66" x14ac:dyDescent="0.2">
      <c r="B141" s="200"/>
      <c r="C141" s="2"/>
      <c r="D141" s="119"/>
      <c r="E141" s="119"/>
      <c r="F141" s="2"/>
      <c r="G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</row>
    <row r="142" spans="2:66" x14ac:dyDescent="0.2">
      <c r="B142" s="200"/>
      <c r="C142" s="2"/>
      <c r="D142" s="119"/>
      <c r="E142" s="119"/>
      <c r="F142" s="2"/>
      <c r="G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</row>
    <row r="143" spans="2:66" x14ac:dyDescent="0.2">
      <c r="B143" s="200"/>
      <c r="C143" s="2"/>
      <c r="D143" s="119"/>
      <c r="E143" s="119"/>
      <c r="F143" s="2"/>
      <c r="G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</row>
    <row r="144" spans="2:66" x14ac:dyDescent="0.2">
      <c r="B144" s="200"/>
      <c r="C144" s="2"/>
      <c r="D144" s="119"/>
      <c r="E144" s="119"/>
      <c r="F144" s="2"/>
      <c r="G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</row>
    <row r="145" spans="2:66" x14ac:dyDescent="0.2">
      <c r="B145" s="200"/>
      <c r="C145" s="2"/>
      <c r="D145" s="119"/>
      <c r="E145" s="119"/>
      <c r="F145" s="2"/>
      <c r="G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</row>
  </sheetData>
  <mergeCells count="4">
    <mergeCell ref="C2:F2"/>
    <mergeCell ref="C25:I25"/>
    <mergeCell ref="C24:I24"/>
    <mergeCell ref="C7:U7"/>
  </mergeCells>
  <phoneticPr fontId="0" type="noConversion"/>
  <pageMargins left="0.75" right="0.75" top="1" bottom="1" header="0.5" footer="0.5"/>
  <pageSetup scale="41" orientation="portrait" horizontalDpi="300" r:id="rId1"/>
  <headerFooter alignWithMargins="0"/>
  <rowBreaks count="1" manualBreakCount="1">
    <brk id="40" max="16383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2212"/>
  <dimension ref="B1:K19"/>
  <sheetViews>
    <sheetView workbookViewId="0">
      <selection activeCell="C3" sqref="C3"/>
    </sheetView>
  </sheetViews>
  <sheetFormatPr defaultRowHeight="15" x14ac:dyDescent="0.2"/>
  <cols>
    <col min="2" max="2" width="3.140625" customWidth="1"/>
    <col min="3" max="3" width="15.7109375" customWidth="1"/>
    <col min="5" max="5" width="9.140625" style="2"/>
    <col min="7" max="7" width="9.140625" style="2"/>
    <col min="8" max="8" width="9.140625" style="78"/>
    <col min="9" max="9" width="9.140625" style="162"/>
    <col min="10" max="10" width="10.5703125" style="162" customWidth="1"/>
    <col min="11" max="11" width="3.140625" customWidth="1"/>
  </cols>
  <sheetData>
    <row r="1" spans="2:11" ht="18" x14ac:dyDescent="0.25">
      <c r="C1" s="1" t="s">
        <v>5</v>
      </c>
    </row>
    <row r="2" spans="2:11" x14ac:dyDescent="0.2">
      <c r="C2" s="2" t="s">
        <v>151</v>
      </c>
    </row>
    <row r="4" spans="2:11" ht="15.75" thickBot="1" x14ac:dyDescent="0.25">
      <c r="C4" s="33"/>
      <c r="D4" s="2"/>
      <c r="F4" s="2"/>
    </row>
    <row r="5" spans="2:11" x14ac:dyDescent="0.2">
      <c r="B5" s="13"/>
      <c r="C5" s="15"/>
      <c r="D5" s="48"/>
      <c r="E5" s="48"/>
      <c r="F5" s="60"/>
      <c r="G5" s="15"/>
      <c r="H5" s="146"/>
      <c r="I5" s="163"/>
      <c r="J5" s="163"/>
      <c r="K5" s="39"/>
    </row>
    <row r="6" spans="2:11" x14ac:dyDescent="0.2">
      <c r="B6" s="17"/>
      <c r="C6" s="513" t="s">
        <v>169</v>
      </c>
      <c r="D6" s="513"/>
      <c r="E6" s="513"/>
      <c r="F6" s="513"/>
      <c r="G6" s="513"/>
      <c r="H6" s="513"/>
      <c r="I6" s="513"/>
      <c r="J6" s="513"/>
      <c r="K6" s="40"/>
    </row>
    <row r="7" spans="2:11" x14ac:dyDescent="0.2">
      <c r="B7" s="17"/>
      <c r="C7" s="513" t="s">
        <v>162</v>
      </c>
      <c r="D7" s="513"/>
      <c r="E7" s="513"/>
      <c r="F7" s="513"/>
      <c r="G7" s="513"/>
      <c r="H7" s="513"/>
      <c r="I7" s="513"/>
      <c r="J7" s="513"/>
      <c r="K7" s="40"/>
    </row>
    <row r="8" spans="2:11" x14ac:dyDescent="0.2">
      <c r="B8" s="17"/>
      <c r="C8" s="513" t="s">
        <v>163</v>
      </c>
      <c r="D8" s="513"/>
      <c r="E8" s="513"/>
      <c r="F8" s="513"/>
      <c r="G8" s="513"/>
      <c r="H8" s="513"/>
      <c r="I8" s="513"/>
      <c r="J8" s="513"/>
      <c r="K8" s="40"/>
    </row>
    <row r="9" spans="2:11" x14ac:dyDescent="0.2">
      <c r="B9" s="17"/>
      <c r="C9" s="513" t="s">
        <v>164</v>
      </c>
      <c r="D9" s="513"/>
      <c r="E9" s="513"/>
      <c r="F9" s="513"/>
      <c r="G9" s="513"/>
      <c r="H9" s="513"/>
      <c r="I9" s="513"/>
      <c r="J9" s="513"/>
      <c r="K9" s="40"/>
    </row>
    <row r="10" spans="2:11" x14ac:dyDescent="0.2">
      <c r="B10" s="17"/>
      <c r="C10" s="513" t="s">
        <v>165</v>
      </c>
      <c r="D10" s="513"/>
      <c r="E10" s="513"/>
      <c r="F10" s="513"/>
      <c r="G10" s="513"/>
      <c r="H10" s="513"/>
      <c r="I10" s="513"/>
      <c r="J10" s="513"/>
      <c r="K10" s="40"/>
    </row>
    <row r="11" spans="2:11" x14ac:dyDescent="0.2">
      <c r="B11" s="17"/>
      <c r="C11" s="513" t="s">
        <v>170</v>
      </c>
      <c r="D11" s="513"/>
      <c r="E11" s="513"/>
      <c r="F11" s="513"/>
      <c r="G11" s="513"/>
      <c r="H11" s="513"/>
      <c r="I11" s="513"/>
      <c r="J11" s="513"/>
      <c r="K11" s="40"/>
    </row>
    <row r="12" spans="2:11" x14ac:dyDescent="0.2">
      <c r="B12" s="17"/>
      <c r="C12" s="513" t="s">
        <v>166</v>
      </c>
      <c r="D12" s="513"/>
      <c r="E12" s="513"/>
      <c r="F12" s="513"/>
      <c r="G12" s="513"/>
      <c r="H12" s="513"/>
      <c r="I12" s="513"/>
      <c r="J12" s="513"/>
      <c r="K12" s="40"/>
    </row>
    <row r="13" spans="2:11" x14ac:dyDescent="0.2">
      <c r="B13" s="17"/>
      <c r="C13" s="513" t="s">
        <v>167</v>
      </c>
      <c r="D13" s="513"/>
      <c r="E13" s="513"/>
      <c r="F13" s="513"/>
      <c r="G13" s="513"/>
      <c r="H13" s="513"/>
      <c r="I13" s="513"/>
      <c r="J13" s="513"/>
      <c r="K13" s="40"/>
    </row>
    <row r="14" spans="2:11" ht="15.75" customHeight="1" x14ac:dyDescent="0.2">
      <c r="B14" s="17"/>
      <c r="C14" s="513" t="s">
        <v>168</v>
      </c>
      <c r="D14" s="513"/>
      <c r="E14" s="513"/>
      <c r="F14" s="513"/>
      <c r="G14" s="513"/>
      <c r="H14" s="513"/>
      <c r="I14" s="513"/>
      <c r="J14" s="513"/>
      <c r="K14" s="40"/>
    </row>
    <row r="15" spans="2:11" ht="15.75" customHeight="1" x14ac:dyDescent="0.2">
      <c r="B15" s="17"/>
      <c r="C15" s="513" t="s">
        <v>182</v>
      </c>
      <c r="D15" s="513"/>
      <c r="E15" s="513"/>
      <c r="F15" s="513"/>
      <c r="G15" s="513"/>
      <c r="H15" s="513"/>
      <c r="I15" s="513"/>
      <c r="J15" s="513"/>
      <c r="K15" s="40"/>
    </row>
    <row r="16" spans="2:11" ht="15.75" customHeight="1" x14ac:dyDescent="0.2">
      <c r="B16" s="17"/>
      <c r="C16" s="513" t="s">
        <v>171</v>
      </c>
      <c r="D16" s="513"/>
      <c r="E16" s="513"/>
      <c r="F16" s="513"/>
      <c r="G16" s="513"/>
      <c r="H16" s="513"/>
      <c r="I16" s="513"/>
      <c r="J16" s="513"/>
      <c r="K16" s="40"/>
    </row>
    <row r="17" spans="2:11" ht="15.75" customHeight="1" x14ac:dyDescent="0.2">
      <c r="B17" s="17"/>
      <c r="C17" s="513" t="s">
        <v>183</v>
      </c>
      <c r="D17" s="513"/>
      <c r="E17" s="513"/>
      <c r="F17" s="513"/>
      <c r="G17" s="513"/>
      <c r="H17" s="513"/>
      <c r="I17" s="513"/>
      <c r="J17" s="513"/>
      <c r="K17" s="40"/>
    </row>
    <row r="18" spans="2:11" ht="15.75" customHeight="1" x14ac:dyDescent="0.2">
      <c r="B18" s="17"/>
      <c r="C18" s="68" t="s">
        <v>184</v>
      </c>
      <c r="D18" s="19"/>
      <c r="E18" s="19"/>
      <c r="F18" s="19"/>
      <c r="G18" s="19"/>
      <c r="H18" s="19"/>
      <c r="I18" s="19"/>
      <c r="J18" s="19"/>
      <c r="K18" s="40"/>
    </row>
    <row r="19" spans="2:11" ht="15.75" thickBot="1" x14ac:dyDescent="0.25">
      <c r="B19" s="28"/>
      <c r="C19" s="63"/>
      <c r="D19" s="89"/>
      <c r="E19" s="90"/>
      <c r="F19" s="92"/>
      <c r="G19" s="93"/>
      <c r="H19" s="161"/>
      <c r="I19" s="165"/>
      <c r="J19" s="165"/>
      <c r="K19" s="30"/>
    </row>
  </sheetData>
  <mergeCells count="12">
    <mergeCell ref="C12:J12"/>
    <mergeCell ref="C13:J13"/>
    <mergeCell ref="C17:J17"/>
    <mergeCell ref="C14:J14"/>
    <mergeCell ref="C15:J15"/>
    <mergeCell ref="C16:J16"/>
    <mergeCell ref="C11:J11"/>
    <mergeCell ref="C6:J6"/>
    <mergeCell ref="C7:J7"/>
    <mergeCell ref="C8:J8"/>
    <mergeCell ref="C9:J9"/>
    <mergeCell ref="C10:J10"/>
  </mergeCells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22111131"/>
  <dimension ref="B1:G21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2" bestFit="1" customWidth="1"/>
    <col min="4" max="4" width="17" style="2" customWidth="1"/>
    <col min="5" max="5" width="3.140625" style="77" customWidth="1"/>
    <col min="6" max="6" width="3.140625" style="2" customWidth="1"/>
    <col min="7" max="7" width="14.140625" style="78" bestFit="1" customWidth="1"/>
    <col min="8" max="8" width="3.140625" customWidth="1"/>
  </cols>
  <sheetData>
    <row r="1" spans="2:7" ht="18" x14ac:dyDescent="0.25">
      <c r="C1" s="1" t="s">
        <v>5</v>
      </c>
    </row>
    <row r="2" spans="2:7" x14ac:dyDescent="0.2">
      <c r="C2" s="2" t="s">
        <v>154</v>
      </c>
    </row>
    <row r="4" spans="2:7" x14ac:dyDescent="0.2">
      <c r="C4" s="3" t="s">
        <v>1</v>
      </c>
      <c r="E4" s="78"/>
    </row>
    <row r="5" spans="2:7" ht="15.75" thickBot="1" x14ac:dyDescent="0.25">
      <c r="C5" s="33"/>
      <c r="E5" s="78"/>
    </row>
    <row r="6" spans="2:7" x14ac:dyDescent="0.2">
      <c r="B6" s="4"/>
      <c r="C6" s="36"/>
      <c r="D6" s="37"/>
      <c r="E6" s="172"/>
      <c r="F6" s="45"/>
      <c r="G6" s="147"/>
    </row>
    <row r="7" spans="2:7" x14ac:dyDescent="0.2">
      <c r="B7" s="7"/>
      <c r="C7" s="5" t="s">
        <v>152</v>
      </c>
      <c r="D7" s="268">
        <v>0.08</v>
      </c>
      <c r="E7" s="173"/>
      <c r="F7" s="45"/>
      <c r="G7" s="147"/>
    </row>
    <row r="8" spans="2:7" x14ac:dyDescent="0.2">
      <c r="B8" s="7"/>
      <c r="C8" s="5" t="s">
        <v>76</v>
      </c>
      <c r="D8" s="267">
        <v>0.85</v>
      </c>
      <c r="E8" s="173"/>
      <c r="F8" s="45"/>
      <c r="G8" s="147"/>
    </row>
    <row r="9" spans="2:7" x14ac:dyDescent="0.2">
      <c r="B9" s="7"/>
      <c r="C9" s="5" t="s">
        <v>123</v>
      </c>
      <c r="D9" s="276">
        <v>0.3</v>
      </c>
      <c r="E9" s="173"/>
      <c r="F9" s="45"/>
      <c r="G9" s="147"/>
    </row>
    <row r="10" spans="2:7" x14ac:dyDescent="0.2">
      <c r="B10" s="7"/>
      <c r="C10" s="5" t="s">
        <v>153</v>
      </c>
      <c r="D10" s="267">
        <v>1.35</v>
      </c>
      <c r="E10" s="173"/>
      <c r="F10" s="45"/>
      <c r="G10" s="147"/>
    </row>
    <row r="11" spans="2:7" ht="15.75" thickBot="1" x14ac:dyDescent="0.25">
      <c r="B11" s="10"/>
      <c r="C11" s="11"/>
      <c r="D11" s="11"/>
      <c r="E11" s="174"/>
      <c r="F11" s="45"/>
      <c r="G11" s="147"/>
    </row>
    <row r="12" spans="2:7" x14ac:dyDescent="0.2">
      <c r="C12" s="2"/>
      <c r="E12" s="78"/>
    </row>
    <row r="13" spans="2:7" x14ac:dyDescent="0.2">
      <c r="C13" s="3" t="s">
        <v>4</v>
      </c>
      <c r="E13" s="78"/>
    </row>
    <row r="14" spans="2:7" ht="15.75" thickBot="1" x14ac:dyDescent="0.25">
      <c r="C14" s="33"/>
      <c r="E14" s="78"/>
    </row>
    <row r="15" spans="2:7" x14ac:dyDescent="0.2">
      <c r="B15" s="13"/>
      <c r="C15" s="15"/>
      <c r="D15" s="146"/>
      <c r="E15" s="39"/>
      <c r="F15"/>
      <c r="G15"/>
    </row>
    <row r="16" spans="2:7" x14ac:dyDescent="0.2">
      <c r="B16" s="17"/>
      <c r="C16" s="19" t="s">
        <v>195</v>
      </c>
      <c r="D16" s="239">
        <f>1-D9</f>
        <v>0.7</v>
      </c>
      <c r="E16" s="40"/>
      <c r="F16"/>
      <c r="G16"/>
    </row>
    <row r="17" spans="2:7" x14ac:dyDescent="0.2">
      <c r="B17" s="17"/>
      <c r="C17" s="19" t="s">
        <v>277</v>
      </c>
      <c r="D17" s="240">
        <f>(D7/D16)/(1+D7)</f>
        <v>0.10582010582010583</v>
      </c>
      <c r="E17" s="40"/>
      <c r="F17"/>
      <c r="G17"/>
    </row>
    <row r="18" spans="2:7" x14ac:dyDescent="0.2">
      <c r="B18" s="17"/>
      <c r="C18" s="19" t="s">
        <v>244</v>
      </c>
      <c r="D18" s="241">
        <f>1+D8</f>
        <v>1.85</v>
      </c>
      <c r="E18" s="40"/>
      <c r="F18"/>
      <c r="G18"/>
    </row>
    <row r="19" spans="2:7" x14ac:dyDescent="0.2">
      <c r="B19" s="17"/>
      <c r="C19" s="19"/>
      <c r="D19" s="178"/>
      <c r="E19" s="40"/>
      <c r="F19"/>
      <c r="G19"/>
    </row>
    <row r="20" spans="2:7" ht="15.75" x14ac:dyDescent="0.25">
      <c r="B20" s="17"/>
      <c r="C20" s="19" t="s">
        <v>260</v>
      </c>
      <c r="D20" s="236">
        <f>((D17)*(D10))/D18</f>
        <v>7.7220077220077232E-2</v>
      </c>
      <c r="E20" s="40"/>
      <c r="F20"/>
      <c r="G20"/>
    </row>
    <row r="21" spans="2:7" ht="15.75" thickBot="1" x14ac:dyDescent="0.25">
      <c r="B21" s="28"/>
      <c r="C21" s="63"/>
      <c r="D21" s="161"/>
      <c r="E21" s="30"/>
      <c r="F21"/>
      <c r="G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2213"/>
  <dimension ref="B1:J32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2" customWidth="1"/>
    <col min="4" max="4" width="15.7109375" customWidth="1"/>
    <col min="5" max="5" width="15.7109375" style="2" customWidth="1"/>
    <col min="6" max="6" width="3.140625" customWidth="1"/>
    <col min="7" max="7" width="9.140625" style="2"/>
    <col min="8" max="8" width="9.140625" style="78"/>
    <col min="9" max="9" width="9.140625" style="162"/>
    <col min="10" max="10" width="10.5703125" style="162" customWidth="1"/>
    <col min="11" max="11" width="3.140625" customWidth="1"/>
  </cols>
  <sheetData>
    <row r="1" spans="2:10" ht="18" x14ac:dyDescent="0.25">
      <c r="C1" s="1" t="s">
        <v>5</v>
      </c>
    </row>
    <row r="2" spans="2:10" x14ac:dyDescent="0.2">
      <c r="C2" s="2" t="s">
        <v>160</v>
      </c>
    </row>
    <row r="3" spans="2:10" x14ac:dyDescent="0.2">
      <c r="C3" s="2"/>
    </row>
    <row r="4" spans="2:10" x14ac:dyDescent="0.2">
      <c r="C4" s="3" t="s">
        <v>1</v>
      </c>
    </row>
    <row r="5" spans="2:10" ht="15.75" thickBot="1" x14ac:dyDescent="0.25">
      <c r="C5" s="2"/>
    </row>
    <row r="6" spans="2:10" x14ac:dyDescent="0.2">
      <c r="B6" s="4"/>
      <c r="C6" s="37"/>
      <c r="D6" s="237"/>
      <c r="E6" s="37"/>
      <c r="F6" s="302"/>
    </row>
    <row r="7" spans="2:10" ht="30" x14ac:dyDescent="0.2">
      <c r="B7" s="7"/>
      <c r="C7" s="5"/>
      <c r="D7" s="303" t="s">
        <v>187</v>
      </c>
      <c r="E7" s="304" t="s">
        <v>322</v>
      </c>
      <c r="F7" s="47"/>
    </row>
    <row r="8" spans="2:10" x14ac:dyDescent="0.2">
      <c r="B8" s="7"/>
      <c r="C8" s="305" t="s">
        <v>13</v>
      </c>
      <c r="D8" s="501">
        <v>51.820999999999998</v>
      </c>
      <c r="E8" s="501">
        <v>80.322000000000003</v>
      </c>
      <c r="F8" s="47"/>
    </row>
    <row r="9" spans="2:10" x14ac:dyDescent="0.2">
      <c r="B9" s="7"/>
      <c r="C9" s="305" t="s">
        <v>135</v>
      </c>
      <c r="D9" s="360">
        <v>68.98</v>
      </c>
      <c r="E9" s="360">
        <v>195.43</v>
      </c>
      <c r="F9" s="47"/>
    </row>
    <row r="10" spans="2:10" x14ac:dyDescent="0.2">
      <c r="B10" s="7"/>
      <c r="C10" s="305" t="s">
        <v>116</v>
      </c>
      <c r="D10" s="360">
        <v>24.81</v>
      </c>
      <c r="E10" s="360">
        <v>13.84</v>
      </c>
      <c r="F10" s="47"/>
    </row>
    <row r="11" spans="2:10" x14ac:dyDescent="0.2">
      <c r="B11" s="7"/>
      <c r="C11" s="305" t="s">
        <v>14</v>
      </c>
      <c r="D11" s="501">
        <v>1389.701</v>
      </c>
      <c r="E11" s="501">
        <v>1139.7460000000001</v>
      </c>
      <c r="F11" s="47"/>
    </row>
    <row r="12" spans="2:10" ht="15.75" thickBot="1" x14ac:dyDescent="0.25">
      <c r="B12" s="10"/>
      <c r="C12" s="11"/>
      <c r="D12" s="105"/>
      <c r="E12" s="11"/>
      <c r="F12" s="96"/>
    </row>
    <row r="13" spans="2:10" x14ac:dyDescent="0.2">
      <c r="C13" s="2"/>
    </row>
    <row r="14" spans="2:10" x14ac:dyDescent="0.2">
      <c r="C14" s="3" t="s">
        <v>4</v>
      </c>
    </row>
    <row r="15" spans="2:10" ht="15.75" thickBot="1" x14ac:dyDescent="0.25">
      <c r="C15" s="33"/>
      <c r="D15" s="2"/>
      <c r="F15" s="2"/>
    </row>
    <row r="16" spans="2:10" x14ac:dyDescent="0.2">
      <c r="B16" s="13"/>
      <c r="C16" s="15"/>
      <c r="D16" s="48"/>
      <c r="E16" s="48"/>
      <c r="F16" s="39"/>
      <c r="G16"/>
      <c r="H16"/>
      <c r="I16"/>
      <c r="J16"/>
    </row>
    <row r="17" spans="2:10" x14ac:dyDescent="0.2">
      <c r="B17" s="17"/>
      <c r="C17" s="294" t="s">
        <v>188</v>
      </c>
      <c r="D17" s="294"/>
      <c r="E17" s="294"/>
      <c r="F17" s="40"/>
      <c r="G17"/>
      <c r="H17"/>
      <c r="I17"/>
      <c r="J17"/>
    </row>
    <row r="18" spans="2:10" ht="15.75" x14ac:dyDescent="0.25">
      <c r="B18" s="17"/>
      <c r="C18" s="19" t="s">
        <v>189</v>
      </c>
      <c r="D18" s="297">
        <f>D8/D9</f>
        <v>0.75124673818498111</v>
      </c>
      <c r="E18" s="19"/>
      <c r="F18" s="40"/>
      <c r="G18"/>
      <c r="H18"/>
      <c r="I18"/>
      <c r="J18"/>
    </row>
    <row r="19" spans="2:10" ht="15.75" x14ac:dyDescent="0.25">
      <c r="B19" s="17"/>
      <c r="C19" s="19"/>
      <c r="D19" s="301"/>
      <c r="E19" s="19"/>
      <c r="F19" s="40"/>
      <c r="G19"/>
      <c r="H19"/>
      <c r="I19"/>
      <c r="J19"/>
    </row>
    <row r="20" spans="2:10" x14ac:dyDescent="0.2">
      <c r="B20" s="17"/>
      <c r="C20" s="19" t="s">
        <v>193</v>
      </c>
      <c r="D20" s="299">
        <f>D11/D9</f>
        <v>20.146433748912727</v>
      </c>
      <c r="E20" s="19"/>
      <c r="F20" s="40"/>
      <c r="G20"/>
      <c r="H20"/>
      <c r="I20"/>
      <c r="J20"/>
    </row>
    <row r="21" spans="2:10" ht="15.75" x14ac:dyDescent="0.25">
      <c r="B21" s="17"/>
      <c r="C21" s="19"/>
      <c r="D21" s="300"/>
      <c r="E21" s="19"/>
      <c r="F21" s="40"/>
      <c r="G21"/>
      <c r="H21"/>
      <c r="I21"/>
      <c r="J21"/>
    </row>
    <row r="22" spans="2:10" ht="15.75" x14ac:dyDescent="0.25">
      <c r="B22" s="17"/>
      <c r="C22" s="19" t="s">
        <v>190</v>
      </c>
      <c r="D22" s="295">
        <f>D10/D20</f>
        <v>1.2314834629895208</v>
      </c>
      <c r="E22" s="19"/>
      <c r="F22" s="40"/>
      <c r="G22"/>
      <c r="H22"/>
      <c r="I22"/>
      <c r="J22"/>
    </row>
    <row r="23" spans="2:10" ht="15.75" x14ac:dyDescent="0.25">
      <c r="B23" s="17"/>
      <c r="C23" s="19" t="s">
        <v>191</v>
      </c>
      <c r="D23" s="295">
        <f>D10/D18</f>
        <v>33.025101792709521</v>
      </c>
      <c r="E23" s="19"/>
      <c r="F23" s="40"/>
      <c r="G23"/>
      <c r="H23"/>
      <c r="I23"/>
      <c r="J23"/>
    </row>
    <row r="24" spans="2:10" x14ac:dyDescent="0.2">
      <c r="B24" s="17"/>
      <c r="C24" s="19"/>
      <c r="D24" s="19"/>
      <c r="E24" s="19"/>
      <c r="F24" s="40"/>
      <c r="G24"/>
      <c r="H24"/>
      <c r="I24"/>
      <c r="J24"/>
    </row>
    <row r="25" spans="2:10" x14ac:dyDescent="0.2">
      <c r="B25" s="17"/>
      <c r="C25" s="294" t="s">
        <v>192</v>
      </c>
      <c r="D25" s="294"/>
      <c r="E25" s="294"/>
      <c r="F25" s="40"/>
      <c r="G25"/>
      <c r="H25"/>
      <c r="I25"/>
      <c r="J25"/>
    </row>
    <row r="26" spans="2:10" ht="15.75" x14ac:dyDescent="0.25">
      <c r="B26" s="17"/>
      <c r="C26" s="19" t="s">
        <v>189</v>
      </c>
      <c r="D26" s="297">
        <f>E8/E9</f>
        <v>0.41100138156884819</v>
      </c>
      <c r="E26" s="19"/>
      <c r="F26" s="40"/>
      <c r="G26"/>
      <c r="H26"/>
      <c r="I26"/>
      <c r="J26"/>
    </row>
    <row r="27" spans="2:10" ht="15.75" x14ac:dyDescent="0.25">
      <c r="B27" s="17"/>
      <c r="C27" s="19"/>
      <c r="D27" s="298"/>
      <c r="E27" s="19"/>
      <c r="F27" s="40"/>
      <c r="G27"/>
      <c r="H27"/>
      <c r="I27"/>
      <c r="J27"/>
    </row>
    <row r="28" spans="2:10" x14ac:dyDescent="0.2">
      <c r="B28" s="17"/>
      <c r="C28" s="19" t="s">
        <v>193</v>
      </c>
      <c r="D28" s="299">
        <f>E11/E9</f>
        <v>5.8319909942178789</v>
      </c>
      <c r="E28" s="19"/>
      <c r="F28" s="40"/>
      <c r="G28"/>
      <c r="H28"/>
      <c r="I28"/>
      <c r="J28"/>
    </row>
    <row r="29" spans="2:10" ht="15.75" x14ac:dyDescent="0.25">
      <c r="B29" s="17"/>
      <c r="C29" s="19"/>
      <c r="D29" s="296"/>
      <c r="E29" s="19"/>
      <c r="F29" s="40"/>
      <c r="G29"/>
      <c r="H29"/>
      <c r="I29"/>
      <c r="J29"/>
    </row>
    <row r="30" spans="2:10" ht="15.75" x14ac:dyDescent="0.25">
      <c r="B30" s="17"/>
      <c r="C30" s="19" t="s">
        <v>190</v>
      </c>
      <c r="D30" s="295">
        <f>E10/D28</f>
        <v>2.3731175191665508</v>
      </c>
      <c r="E30" s="19"/>
      <c r="F30" s="40"/>
      <c r="G30"/>
      <c r="H30"/>
      <c r="I30"/>
      <c r="J30"/>
    </row>
    <row r="31" spans="2:10" ht="15.75" customHeight="1" x14ac:dyDescent="0.25">
      <c r="B31" s="17"/>
      <c r="C31" s="19" t="s">
        <v>191</v>
      </c>
      <c r="D31" s="295">
        <f>E10/D26</f>
        <v>33.673852742710586</v>
      </c>
      <c r="E31" s="19"/>
      <c r="F31" s="40"/>
      <c r="G31"/>
      <c r="H31"/>
      <c r="I31"/>
      <c r="J31"/>
    </row>
    <row r="32" spans="2:10" ht="15.75" thickBot="1" x14ac:dyDescent="0.25">
      <c r="B32" s="28"/>
      <c r="C32" s="63"/>
      <c r="D32" s="89"/>
      <c r="E32" s="90"/>
      <c r="F32" s="30"/>
      <c r="G32"/>
      <c r="H32"/>
      <c r="I32"/>
      <c r="J3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221111311"/>
  <dimension ref="B1:F19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1.42578125" bestFit="1" customWidth="1"/>
    <col min="4" max="4" width="16.28515625" style="2" customWidth="1"/>
    <col min="5" max="5" width="3.140625" style="77" customWidth="1"/>
    <col min="6" max="6" width="14.140625" style="78" bestFit="1" customWidth="1"/>
    <col min="7" max="7" width="3.140625" customWidth="1"/>
  </cols>
  <sheetData>
    <row r="1" spans="2:6" ht="18" x14ac:dyDescent="0.25">
      <c r="C1" s="1" t="s">
        <v>5</v>
      </c>
    </row>
    <row r="2" spans="2:6" x14ac:dyDescent="0.2">
      <c r="C2" s="2" t="s">
        <v>158</v>
      </c>
    </row>
    <row r="4" spans="2:6" x14ac:dyDescent="0.2">
      <c r="C4" s="3" t="s">
        <v>1</v>
      </c>
      <c r="E4" s="78"/>
    </row>
    <row r="5" spans="2:6" ht="15.75" thickBot="1" x14ac:dyDescent="0.25">
      <c r="C5" s="33"/>
      <c r="E5" s="78"/>
    </row>
    <row r="6" spans="2:6" x14ac:dyDescent="0.2">
      <c r="B6" s="4"/>
      <c r="C6" s="36"/>
      <c r="D6" s="37"/>
      <c r="E6" s="172"/>
      <c r="F6" s="147"/>
    </row>
    <row r="7" spans="2:6" x14ac:dyDescent="0.2">
      <c r="B7" s="7"/>
      <c r="C7" s="5" t="s">
        <v>159</v>
      </c>
      <c r="D7" s="268">
        <v>6.8000000000000005E-2</v>
      </c>
      <c r="E7" s="173"/>
      <c r="F7" s="147"/>
    </row>
    <row r="8" spans="2:6" x14ac:dyDescent="0.2">
      <c r="B8" s="7"/>
      <c r="C8" s="5" t="s">
        <v>123</v>
      </c>
      <c r="D8" s="277">
        <v>0.25</v>
      </c>
      <c r="E8" s="173"/>
      <c r="F8" s="147"/>
    </row>
    <row r="9" spans="2:6" x14ac:dyDescent="0.2">
      <c r="B9" s="7"/>
      <c r="C9" s="5" t="s">
        <v>12</v>
      </c>
      <c r="D9" s="277">
        <v>7.2999999999999995E-2</v>
      </c>
      <c r="E9" s="173"/>
      <c r="F9" s="147"/>
    </row>
    <row r="10" spans="2:6" ht="15.75" thickBot="1" x14ac:dyDescent="0.25">
      <c r="B10" s="10"/>
      <c r="C10" s="11"/>
      <c r="D10" s="11"/>
      <c r="E10" s="174"/>
      <c r="F10" s="147"/>
    </row>
    <row r="11" spans="2:6" x14ac:dyDescent="0.2">
      <c r="C11" s="2"/>
      <c r="E11" s="78"/>
    </row>
    <row r="12" spans="2:6" x14ac:dyDescent="0.2">
      <c r="C12" s="3" t="s">
        <v>4</v>
      </c>
      <c r="E12" s="78"/>
    </row>
    <row r="13" spans="2:6" ht="15.75" thickBot="1" x14ac:dyDescent="0.25">
      <c r="C13" s="33"/>
      <c r="E13" s="78"/>
    </row>
    <row r="14" spans="2:6" x14ac:dyDescent="0.2">
      <c r="B14" s="13"/>
      <c r="C14" s="15"/>
      <c r="D14" s="146"/>
      <c r="E14" s="39"/>
      <c r="F14"/>
    </row>
    <row r="15" spans="2:6" x14ac:dyDescent="0.2">
      <c r="B15" s="17"/>
      <c r="C15" s="19" t="s">
        <v>195</v>
      </c>
      <c r="D15" s="250">
        <f>1-D8</f>
        <v>0.75</v>
      </c>
      <c r="E15" s="40"/>
      <c r="F15"/>
    </row>
    <row r="16" spans="2:6" x14ac:dyDescent="0.2">
      <c r="B16" s="17"/>
      <c r="C16" s="19" t="s">
        <v>278</v>
      </c>
      <c r="D16" s="240">
        <f>(D7/D15)/(1+D7)</f>
        <v>8.4893882646691635E-2</v>
      </c>
      <c r="E16" s="40"/>
      <c r="F16"/>
    </row>
    <row r="17" spans="2:6" x14ac:dyDescent="0.2">
      <c r="B17" s="17"/>
      <c r="C17" s="19"/>
      <c r="D17" s="178"/>
      <c r="E17" s="40"/>
      <c r="F17"/>
    </row>
    <row r="18" spans="2:6" ht="15.75" x14ac:dyDescent="0.25">
      <c r="B18" s="17"/>
      <c r="C18" s="19" t="s">
        <v>251</v>
      </c>
      <c r="D18" s="496">
        <f>D16/D9</f>
        <v>1.1629298992697485</v>
      </c>
      <c r="E18" s="40"/>
      <c r="F18"/>
    </row>
    <row r="19" spans="2:6" ht="15.75" thickBot="1" x14ac:dyDescent="0.25">
      <c r="B19" s="28"/>
      <c r="C19" s="63"/>
      <c r="D19" s="161"/>
      <c r="E19" s="30"/>
      <c r="F1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1111111122"/>
  <dimension ref="B1:I25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7.140625" customWidth="1"/>
    <col min="4" max="4" width="15.7109375" style="2" customWidth="1"/>
    <col min="5" max="5" width="3.140625" style="219" customWidth="1"/>
    <col min="6" max="6" width="12.28515625" style="2" customWidth="1"/>
    <col min="7" max="7" width="10" style="2" customWidth="1"/>
    <col min="8" max="8" width="3.140625" customWidth="1"/>
    <col min="9" max="9" width="10" style="2" customWidth="1"/>
    <col min="10" max="10" width="3.140625" customWidth="1"/>
  </cols>
  <sheetData>
    <row r="1" spans="2:9" ht="18" x14ac:dyDescent="0.25">
      <c r="C1" s="1" t="s">
        <v>5</v>
      </c>
    </row>
    <row r="2" spans="2:9" x14ac:dyDescent="0.2">
      <c r="C2" s="2" t="s">
        <v>157</v>
      </c>
    </row>
    <row r="4" spans="2:9" x14ac:dyDescent="0.2">
      <c r="C4" s="3" t="s">
        <v>1</v>
      </c>
    </row>
    <row r="5" spans="2:9" ht="15.75" thickBot="1" x14ac:dyDescent="0.25">
      <c r="C5" s="33"/>
      <c r="D5" s="34"/>
    </row>
    <row r="6" spans="2:9" x14ac:dyDescent="0.2">
      <c r="B6" s="4"/>
      <c r="C6" s="36"/>
      <c r="D6" s="37"/>
      <c r="E6" s="220"/>
    </row>
    <row r="7" spans="2:9" x14ac:dyDescent="0.2">
      <c r="B7" s="7"/>
      <c r="C7" s="5" t="s">
        <v>12</v>
      </c>
      <c r="D7" s="94">
        <v>5.1999999999999998E-2</v>
      </c>
      <c r="E7" s="221"/>
    </row>
    <row r="8" spans="2:9" x14ac:dyDescent="0.2">
      <c r="B8" s="7"/>
      <c r="C8" s="5" t="s">
        <v>34</v>
      </c>
      <c r="D8" s="267">
        <v>1.9</v>
      </c>
      <c r="E8" s="221"/>
    </row>
    <row r="9" spans="2:9" x14ac:dyDescent="0.2">
      <c r="B9" s="7"/>
      <c r="C9" s="5" t="s">
        <v>24</v>
      </c>
      <c r="D9" s="255">
        <v>0.3</v>
      </c>
      <c r="E9" s="221"/>
    </row>
    <row r="10" spans="2:9" x14ac:dyDescent="0.2">
      <c r="B10" s="7"/>
      <c r="C10" s="5" t="s">
        <v>123</v>
      </c>
      <c r="D10" s="257">
        <v>0.15</v>
      </c>
      <c r="E10" s="221"/>
    </row>
    <row r="11" spans="2:9" ht="15.75" thickBot="1" x14ac:dyDescent="0.25">
      <c r="B11" s="10"/>
      <c r="C11" s="11"/>
      <c r="D11" s="222"/>
      <c r="E11" s="223"/>
    </row>
    <row r="12" spans="2:9" x14ac:dyDescent="0.2">
      <c r="C12" s="2"/>
    </row>
    <row r="13" spans="2:9" x14ac:dyDescent="0.2">
      <c r="C13" s="3" t="s">
        <v>4</v>
      </c>
    </row>
    <row r="14" spans="2:9" ht="15.75" thickBot="1" x14ac:dyDescent="0.25">
      <c r="C14" s="33"/>
    </row>
    <row r="15" spans="2:9" x14ac:dyDescent="0.2">
      <c r="B15" s="13"/>
      <c r="C15" s="15"/>
      <c r="D15" s="15"/>
      <c r="E15" s="39"/>
      <c r="F15" s="45"/>
      <c r="G15" s="46"/>
      <c r="I15"/>
    </row>
    <row r="16" spans="2:9" ht="15.75" x14ac:dyDescent="0.25">
      <c r="B16" s="17"/>
      <c r="C16" s="14" t="s">
        <v>279</v>
      </c>
      <c r="D16" s="248">
        <f>1/((1/D9)-1)</f>
        <v>0.42857142857142855</v>
      </c>
      <c r="E16" s="40"/>
      <c r="F16" s="246"/>
      <c r="G16" s="46"/>
      <c r="I16"/>
    </row>
    <row r="17" spans="2:9" x14ac:dyDescent="0.2">
      <c r="B17" s="17"/>
      <c r="C17" s="14"/>
      <c r="D17" s="224"/>
      <c r="E17" s="40"/>
      <c r="F17" s="45"/>
      <c r="G17" s="46"/>
      <c r="I17"/>
    </row>
    <row r="18" spans="2:9" ht="15.75" x14ac:dyDescent="0.25">
      <c r="B18" s="17"/>
      <c r="C18" s="14" t="s">
        <v>48</v>
      </c>
      <c r="D18" s="443">
        <f>D7*D8</f>
        <v>9.8799999999999985E-2</v>
      </c>
      <c r="E18" s="40"/>
      <c r="F18" s="246"/>
      <c r="G18" s="46"/>
      <c r="I18"/>
    </row>
    <row r="19" spans="2:9" ht="15.75" x14ac:dyDescent="0.25">
      <c r="B19" s="17"/>
      <c r="C19" s="14"/>
      <c r="D19" s="232"/>
      <c r="E19" s="40"/>
      <c r="F19" s="246"/>
      <c r="G19" s="46"/>
      <c r="I19"/>
    </row>
    <row r="20" spans="2:9" ht="15.75" x14ac:dyDescent="0.25">
      <c r="B20" s="17"/>
      <c r="C20" s="14" t="s">
        <v>179</v>
      </c>
      <c r="D20" s="249">
        <f>(D7)*(D8)*(1+D16)</f>
        <v>0.14114285714285713</v>
      </c>
      <c r="E20" s="40"/>
      <c r="F20" s="246"/>
      <c r="G20" s="46"/>
      <c r="I20"/>
    </row>
    <row r="21" spans="2:9" ht="15.75" x14ac:dyDescent="0.25">
      <c r="B21" s="17"/>
      <c r="C21" s="14"/>
      <c r="D21" s="139"/>
      <c r="E21" s="40"/>
      <c r="F21" s="246"/>
      <c r="G21" s="46"/>
      <c r="I21"/>
    </row>
    <row r="22" spans="2:9" ht="15.75" x14ac:dyDescent="0.25">
      <c r="B22" s="17"/>
      <c r="C22" s="14" t="s">
        <v>195</v>
      </c>
      <c r="D22" s="241">
        <f>1-D10</f>
        <v>0.85</v>
      </c>
      <c r="E22" s="247"/>
      <c r="F22" s="246"/>
      <c r="G22" s="46"/>
      <c r="I22"/>
    </row>
    <row r="23" spans="2:9" x14ac:dyDescent="0.2">
      <c r="B23" s="17"/>
      <c r="C23" s="14"/>
      <c r="D23" s="224"/>
      <c r="E23" s="40"/>
      <c r="F23" s="45"/>
      <c r="G23" s="46"/>
      <c r="I23"/>
    </row>
    <row r="24" spans="2:9" ht="15.75" x14ac:dyDescent="0.25">
      <c r="B24" s="17"/>
      <c r="C24" s="14" t="s">
        <v>250</v>
      </c>
      <c r="D24" s="442">
        <f>(D20*D22)/(1-D20*D22)</f>
        <v>0.136326742638226</v>
      </c>
      <c r="E24" s="40"/>
      <c r="G24"/>
      <c r="I24"/>
    </row>
    <row r="25" spans="2:9" ht="15.75" thickBot="1" x14ac:dyDescent="0.25">
      <c r="B25" s="28"/>
      <c r="C25" s="29"/>
      <c r="D25" s="63"/>
      <c r="E25" s="30"/>
      <c r="G25"/>
      <c r="I25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"/>
  <dimension ref="B1:F20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6.5703125" customWidth="1"/>
    <col min="4" max="4" width="21.42578125" customWidth="1"/>
    <col min="5" max="5" width="3.140625" customWidth="1"/>
    <col min="6" max="6" width="10.7109375" style="2" customWidth="1"/>
    <col min="7" max="7" width="3.140625" customWidth="1"/>
  </cols>
  <sheetData>
    <row r="1" spans="2:6" ht="18" x14ac:dyDescent="0.25">
      <c r="C1" s="1" t="s">
        <v>5</v>
      </c>
    </row>
    <row r="2" spans="2:6" x14ac:dyDescent="0.2">
      <c r="C2" s="2" t="s">
        <v>15</v>
      </c>
    </row>
    <row r="4" spans="2:6" x14ac:dyDescent="0.2">
      <c r="C4" s="3" t="s">
        <v>1</v>
      </c>
      <c r="D4" s="2"/>
      <c r="E4" s="2"/>
    </row>
    <row r="5" spans="2:6" ht="15.75" thickBot="1" x14ac:dyDescent="0.25">
      <c r="C5" s="33"/>
      <c r="D5" s="2"/>
      <c r="E5" s="2"/>
    </row>
    <row r="6" spans="2:6" x14ac:dyDescent="0.2">
      <c r="B6" s="4"/>
      <c r="C6" s="36"/>
      <c r="D6" s="37"/>
      <c r="E6" s="6"/>
      <c r="F6" s="45"/>
    </row>
    <row r="7" spans="2:6" x14ac:dyDescent="0.2">
      <c r="B7" s="7"/>
      <c r="C7" s="5" t="s">
        <v>16</v>
      </c>
      <c r="D7" s="8">
        <v>583174</v>
      </c>
      <c r="E7" s="47"/>
      <c r="F7" s="45"/>
    </row>
    <row r="8" spans="2:6" x14ac:dyDescent="0.2">
      <c r="B8" s="7"/>
      <c r="C8" s="5" t="s">
        <v>17</v>
      </c>
      <c r="D8" s="8">
        <v>6787626</v>
      </c>
      <c r="E8" s="47"/>
      <c r="F8" s="45"/>
    </row>
    <row r="9" spans="2:6" ht="15.75" thickBot="1" x14ac:dyDescent="0.25">
      <c r="B9" s="10"/>
      <c r="C9" s="11"/>
      <c r="D9" s="11"/>
      <c r="E9" s="12"/>
      <c r="F9" s="45"/>
    </row>
    <row r="10" spans="2:6" x14ac:dyDescent="0.2">
      <c r="C10" s="2"/>
      <c r="D10" s="2"/>
      <c r="E10" s="2"/>
    </row>
    <row r="11" spans="2:6" x14ac:dyDescent="0.2">
      <c r="C11" s="3" t="s">
        <v>4</v>
      </c>
      <c r="D11" s="2"/>
      <c r="E11" s="2"/>
    </row>
    <row r="12" spans="2:6" ht="15.75" thickBot="1" x14ac:dyDescent="0.25">
      <c r="C12" s="33"/>
      <c r="D12" s="2"/>
      <c r="E12" s="2"/>
    </row>
    <row r="13" spans="2:6" x14ac:dyDescent="0.2">
      <c r="B13" s="13"/>
      <c r="C13" s="15"/>
      <c r="D13" s="15"/>
      <c r="E13" s="39"/>
      <c r="F13"/>
    </row>
    <row r="14" spans="2:6" ht="15.75" x14ac:dyDescent="0.25">
      <c r="B14" s="17"/>
      <c r="C14" s="19" t="s">
        <v>18</v>
      </c>
      <c r="D14" s="42">
        <f>D8/D7</f>
        <v>11.639109425317315</v>
      </c>
      <c r="E14" s="40"/>
      <c r="F14"/>
    </row>
    <row r="15" spans="2:6" x14ac:dyDescent="0.2">
      <c r="B15" s="17"/>
      <c r="C15" s="14"/>
      <c r="D15" s="21"/>
      <c r="E15" s="40"/>
      <c r="F15"/>
    </row>
    <row r="16" spans="2:6" s="2" customFormat="1" ht="15.75" x14ac:dyDescent="0.25">
      <c r="B16" s="32"/>
      <c r="C16" s="14" t="s">
        <v>19</v>
      </c>
      <c r="D16" s="64">
        <f>365/D14</f>
        <v>31.359787648877532</v>
      </c>
      <c r="E16" s="18"/>
    </row>
    <row r="17" spans="2:6" x14ac:dyDescent="0.2">
      <c r="B17" s="17"/>
      <c r="C17" s="14"/>
      <c r="D17" s="14"/>
      <c r="E17" s="40"/>
      <c r="F17"/>
    </row>
    <row r="18" spans="2:6" x14ac:dyDescent="0.2">
      <c r="B18" s="17"/>
      <c r="C18" s="14" t="s">
        <v>180</v>
      </c>
      <c r="D18" s="49"/>
      <c r="E18" s="40"/>
      <c r="F18"/>
    </row>
    <row r="19" spans="2:6" x14ac:dyDescent="0.2">
      <c r="B19" s="17"/>
      <c r="C19" s="251">
        <f>D16</f>
        <v>31.359787648877532</v>
      </c>
      <c r="D19" s="49" t="s">
        <v>172</v>
      </c>
      <c r="E19" s="40"/>
      <c r="F19"/>
    </row>
    <row r="20" spans="2:6" ht="13.5" thickBot="1" x14ac:dyDescent="0.25">
      <c r="B20" s="28"/>
      <c r="C20" s="29"/>
      <c r="D20" s="50"/>
      <c r="E20" s="30"/>
      <c r="F2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112"/>
  <dimension ref="B1:H29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5.5703125" bestFit="1" customWidth="1"/>
    <col min="4" max="4" width="16.140625" style="2" customWidth="1"/>
    <col min="5" max="5" width="3" customWidth="1"/>
    <col min="6" max="6" width="9.5703125" style="2" customWidth="1"/>
    <col min="7" max="7" width="11.42578125" style="2" customWidth="1"/>
    <col min="8" max="8" width="14.28515625" style="2" customWidth="1"/>
    <col min="9" max="9" width="3.140625" customWidth="1"/>
  </cols>
  <sheetData>
    <row r="1" spans="2:8" ht="18" x14ac:dyDescent="0.25">
      <c r="C1" s="1" t="s">
        <v>5</v>
      </c>
    </row>
    <row r="2" spans="2:8" x14ac:dyDescent="0.2">
      <c r="C2" s="2" t="s">
        <v>156</v>
      </c>
    </row>
    <row r="4" spans="2:8" x14ac:dyDescent="0.2">
      <c r="C4" s="3" t="s">
        <v>1</v>
      </c>
      <c r="E4" s="2"/>
    </row>
    <row r="5" spans="2:8" ht="15.75" thickBot="1" x14ac:dyDescent="0.25">
      <c r="C5" s="33"/>
      <c r="D5" s="34"/>
      <c r="E5" s="2"/>
    </row>
    <row r="6" spans="2:8" x14ac:dyDescent="0.2">
      <c r="B6" s="4"/>
      <c r="C6" s="36"/>
      <c r="D6" s="37"/>
      <c r="E6" s="6"/>
    </row>
    <row r="7" spans="2:8" x14ac:dyDescent="0.2">
      <c r="B7" s="7"/>
      <c r="C7" s="5" t="s">
        <v>9</v>
      </c>
      <c r="D7" s="273">
        <v>275000</v>
      </c>
      <c r="E7" s="38"/>
    </row>
    <row r="8" spans="2:8" x14ac:dyDescent="0.2">
      <c r="B8" s="7"/>
      <c r="C8" s="5" t="s">
        <v>13</v>
      </c>
      <c r="D8" s="278">
        <v>19000</v>
      </c>
      <c r="E8" s="38"/>
    </row>
    <row r="9" spans="2:8" x14ac:dyDescent="0.2">
      <c r="B9" s="7"/>
      <c r="C9" s="5" t="s">
        <v>109</v>
      </c>
      <c r="D9" s="278">
        <v>8100</v>
      </c>
      <c r="E9" s="38"/>
    </row>
    <row r="10" spans="2:8" x14ac:dyDescent="0.2">
      <c r="B10" s="7"/>
      <c r="C10" s="5" t="s">
        <v>124</v>
      </c>
      <c r="D10" s="278">
        <v>67000</v>
      </c>
      <c r="E10" s="38"/>
    </row>
    <row r="11" spans="2:8" x14ac:dyDescent="0.2">
      <c r="B11" s="7"/>
      <c r="C11" s="5" t="s">
        <v>131</v>
      </c>
      <c r="D11" s="278">
        <v>91000</v>
      </c>
      <c r="E11" s="38"/>
    </row>
    <row r="12" spans="2:8" ht="15.75" thickBot="1" x14ac:dyDescent="0.25">
      <c r="B12" s="10"/>
      <c r="C12" s="11"/>
      <c r="D12" s="11"/>
      <c r="E12" s="12"/>
    </row>
    <row r="13" spans="2:8" x14ac:dyDescent="0.2">
      <c r="C13" s="2"/>
      <c r="E13" s="2"/>
    </row>
    <row r="14" spans="2:8" x14ac:dyDescent="0.2">
      <c r="C14" s="3" t="s">
        <v>4</v>
      </c>
      <c r="E14" s="2"/>
    </row>
    <row r="15" spans="2:8" ht="15.75" thickBot="1" x14ac:dyDescent="0.25">
      <c r="C15" s="33"/>
      <c r="E15" s="2"/>
    </row>
    <row r="16" spans="2:8" x14ac:dyDescent="0.2">
      <c r="B16" s="13"/>
      <c r="C16" s="15"/>
      <c r="D16" s="15"/>
      <c r="E16" s="39"/>
      <c r="F16"/>
      <c r="G16"/>
      <c r="H16"/>
    </row>
    <row r="17" spans="2:8" x14ac:dyDescent="0.2">
      <c r="B17" s="17"/>
      <c r="C17" s="14" t="s">
        <v>195</v>
      </c>
      <c r="D17" s="283">
        <f>1-D9/D8</f>
        <v>0.5736842105263158</v>
      </c>
      <c r="E17" s="40"/>
      <c r="F17"/>
      <c r="G17"/>
      <c r="H17"/>
    </row>
    <row r="18" spans="2:8" x14ac:dyDescent="0.2">
      <c r="B18" s="17"/>
      <c r="C18" s="14" t="s">
        <v>179</v>
      </c>
      <c r="D18" s="139">
        <f>D8/D11</f>
        <v>0.2087912087912088</v>
      </c>
      <c r="E18" s="40"/>
      <c r="F18"/>
      <c r="G18"/>
      <c r="H18"/>
    </row>
    <row r="19" spans="2:8" x14ac:dyDescent="0.2">
      <c r="B19" s="17"/>
      <c r="C19" s="14"/>
      <c r="D19" s="139"/>
      <c r="E19" s="40"/>
      <c r="F19"/>
      <c r="G19"/>
      <c r="H19"/>
    </row>
    <row r="20" spans="2:8" s="2" customFormat="1" ht="15.75" x14ac:dyDescent="0.25">
      <c r="B20" s="32"/>
      <c r="C20" s="19" t="s">
        <v>250</v>
      </c>
      <c r="D20" s="52">
        <f>(D17*D18)/(1-D17*D18)</f>
        <v>0.13607990012484394</v>
      </c>
      <c r="E20" s="18"/>
    </row>
    <row r="21" spans="2:8" x14ac:dyDescent="0.2">
      <c r="B21" s="17"/>
      <c r="C21" s="14"/>
      <c r="D21" s="166"/>
      <c r="E21" s="40"/>
      <c r="F21"/>
      <c r="G21"/>
      <c r="H21"/>
    </row>
    <row r="22" spans="2:8" s="2" customFormat="1" x14ac:dyDescent="0.2">
      <c r="B22" s="32"/>
      <c r="C22" s="14" t="s">
        <v>280</v>
      </c>
      <c r="D22" s="166">
        <f>(1+D20)*(D10+D11)</f>
        <v>179500.62421972537</v>
      </c>
      <c r="E22" s="18"/>
    </row>
    <row r="23" spans="2:8" s="2" customFormat="1" x14ac:dyDescent="0.2">
      <c r="B23" s="32"/>
      <c r="C23" s="14" t="s">
        <v>281</v>
      </c>
      <c r="D23" s="168">
        <f>D10/D11</f>
        <v>0.73626373626373631</v>
      </c>
      <c r="E23" s="18"/>
    </row>
    <row r="24" spans="2:8" s="2" customFormat="1" x14ac:dyDescent="0.2">
      <c r="B24" s="32"/>
      <c r="C24" s="14" t="s">
        <v>282</v>
      </c>
      <c r="D24" s="175">
        <f>(D10/(D10+D11))*D22</f>
        <v>76117.35330836456</v>
      </c>
      <c r="E24" s="18"/>
    </row>
    <row r="25" spans="2:8" ht="15.75" x14ac:dyDescent="0.25">
      <c r="B25" s="17"/>
      <c r="C25" s="14" t="s">
        <v>283</v>
      </c>
      <c r="D25" s="83">
        <f>D24-D10</f>
        <v>9117.3533083645598</v>
      </c>
      <c r="E25" s="40"/>
      <c r="F25"/>
      <c r="G25"/>
      <c r="H25"/>
    </row>
    <row r="26" spans="2:8" x14ac:dyDescent="0.2">
      <c r="B26" s="17"/>
      <c r="C26" s="14"/>
      <c r="D26" s="14"/>
      <c r="E26" s="40"/>
      <c r="F26"/>
      <c r="G26"/>
      <c r="H26"/>
    </row>
    <row r="27" spans="2:8" x14ac:dyDescent="0.2">
      <c r="B27" s="17"/>
      <c r="C27" s="14" t="s">
        <v>276</v>
      </c>
      <c r="D27" s="245">
        <f>D8/(D10+D11)</f>
        <v>0.12025316455696203</v>
      </c>
      <c r="E27" s="40"/>
      <c r="F27"/>
      <c r="G27"/>
      <c r="H27"/>
    </row>
    <row r="28" spans="2:8" ht="15.75" x14ac:dyDescent="0.25">
      <c r="B28" s="17"/>
      <c r="C28" s="14" t="s">
        <v>249</v>
      </c>
      <c r="D28" s="52">
        <f>(D27*D17)/(1-D17*D27)</f>
        <v>7.4099252209381378E-2</v>
      </c>
      <c r="E28" s="40"/>
      <c r="F28"/>
      <c r="G28"/>
      <c r="H28"/>
    </row>
    <row r="29" spans="2:8" ht="15.75" thickBot="1" x14ac:dyDescent="0.25">
      <c r="B29" s="28"/>
      <c r="C29" s="29"/>
      <c r="D29" s="63"/>
      <c r="E29" s="30"/>
      <c r="F29"/>
      <c r="G29"/>
      <c r="H2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31"/>
  <dimension ref="B1:J32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8.5703125" customWidth="1"/>
    <col min="4" max="4" width="18.42578125" style="2" customWidth="1"/>
    <col min="5" max="5" width="3" customWidth="1"/>
    <col min="6" max="6" width="10.85546875" customWidth="1"/>
    <col min="8" max="8" width="6.140625" customWidth="1"/>
    <col min="10" max="10" width="3.140625" customWidth="1"/>
  </cols>
  <sheetData>
    <row r="1" spans="2:10" ht="18" x14ac:dyDescent="0.25">
      <c r="C1" s="1" t="s">
        <v>5</v>
      </c>
    </row>
    <row r="2" spans="2:10" x14ac:dyDescent="0.2">
      <c r="C2" s="2" t="s">
        <v>194</v>
      </c>
    </row>
    <row r="4" spans="2:10" x14ac:dyDescent="0.2">
      <c r="C4" s="3" t="s">
        <v>1</v>
      </c>
      <c r="E4" s="2"/>
    </row>
    <row r="5" spans="2:10" ht="15.75" thickBot="1" x14ac:dyDescent="0.25">
      <c r="C5" s="33"/>
      <c r="D5" s="34"/>
      <c r="E5" s="2"/>
    </row>
    <row r="6" spans="2:10" x14ac:dyDescent="0.2">
      <c r="B6" s="4"/>
      <c r="C6" s="36"/>
      <c r="D6" s="37"/>
      <c r="E6" s="6"/>
    </row>
    <row r="7" spans="2:10" x14ac:dyDescent="0.2">
      <c r="B7" s="7"/>
      <c r="C7" s="5" t="s">
        <v>155</v>
      </c>
      <c r="D7" s="44">
        <v>0.13</v>
      </c>
      <c r="E7" s="38"/>
    </row>
    <row r="8" spans="2:10" x14ac:dyDescent="0.2">
      <c r="B8" s="7"/>
      <c r="C8" s="5" t="s">
        <v>76</v>
      </c>
      <c r="D8" s="255">
        <v>0.35</v>
      </c>
      <c r="E8" s="38"/>
    </row>
    <row r="9" spans="2:10" x14ac:dyDescent="0.2">
      <c r="B9" s="7"/>
      <c r="C9" s="5" t="s">
        <v>12</v>
      </c>
      <c r="D9" s="44">
        <v>0.06</v>
      </c>
      <c r="E9" s="38"/>
    </row>
    <row r="10" spans="2:10" x14ac:dyDescent="0.2">
      <c r="B10" s="7"/>
      <c r="C10" s="5" t="s">
        <v>34</v>
      </c>
      <c r="D10" s="255">
        <v>1.1000000000000001</v>
      </c>
      <c r="E10" s="38"/>
    </row>
    <row r="11" spans="2:10" ht="15.75" thickBot="1" x14ac:dyDescent="0.25">
      <c r="B11" s="10"/>
      <c r="C11" s="11"/>
      <c r="D11" s="11"/>
      <c r="E11" s="12"/>
    </row>
    <row r="12" spans="2:10" x14ac:dyDescent="0.2">
      <c r="C12" s="2"/>
      <c r="E12" s="2"/>
    </row>
    <row r="13" spans="2:10" x14ac:dyDescent="0.2">
      <c r="C13" s="3" t="s">
        <v>4</v>
      </c>
      <c r="E13" s="2"/>
    </row>
    <row r="14" spans="2:10" ht="15.75" thickBot="1" x14ac:dyDescent="0.25">
      <c r="C14" s="33"/>
      <c r="E14" s="2"/>
    </row>
    <row r="15" spans="2:10" x14ac:dyDescent="0.2">
      <c r="B15" s="13"/>
      <c r="C15" s="15"/>
      <c r="D15" s="15"/>
      <c r="E15" s="15"/>
      <c r="F15" s="87"/>
      <c r="G15" s="87"/>
      <c r="H15" s="87"/>
      <c r="I15" s="87"/>
      <c r="J15" s="39"/>
    </row>
    <row r="16" spans="2:10" s="2" customFormat="1" x14ac:dyDescent="0.2">
      <c r="B16" s="32"/>
      <c r="C16" s="14" t="s">
        <v>36</v>
      </c>
      <c r="D16" s="139">
        <f>D9*D10*(1+D8)</f>
        <v>8.9100000000000013E-2</v>
      </c>
      <c r="E16" s="14"/>
      <c r="F16" s="14"/>
      <c r="G16" s="14"/>
      <c r="H16" s="14"/>
      <c r="I16" s="68"/>
      <c r="J16" s="18"/>
    </row>
    <row r="17" spans="2:10" s="2" customFormat="1" x14ac:dyDescent="0.2">
      <c r="B17" s="32"/>
      <c r="C17" s="14"/>
      <c r="D17" s="14"/>
      <c r="E17" s="14"/>
      <c r="F17" s="14"/>
      <c r="G17" s="14"/>
      <c r="H17" s="14"/>
      <c r="I17" s="14"/>
      <c r="J17" s="18"/>
    </row>
    <row r="18" spans="2:10" s="2" customFormat="1" x14ac:dyDescent="0.2">
      <c r="B18" s="32"/>
      <c r="C18" s="19" t="s">
        <v>195</v>
      </c>
      <c r="D18" s="205">
        <f>D7/(D16+(D16*D7))</f>
        <v>1.291181232184182</v>
      </c>
      <c r="E18" s="14"/>
      <c r="F18" s="68"/>
      <c r="G18" s="14"/>
      <c r="H18" s="14"/>
      <c r="I18" s="14"/>
      <c r="J18" s="18"/>
    </row>
    <row r="19" spans="2:10" s="2" customFormat="1" x14ac:dyDescent="0.2">
      <c r="B19" s="32"/>
      <c r="C19" s="14" t="s">
        <v>284</v>
      </c>
      <c r="D19" s="168">
        <f>1-D18</f>
        <v>-0.29118123218418202</v>
      </c>
      <c r="E19" s="21"/>
      <c r="F19" s="14"/>
      <c r="G19" s="14"/>
      <c r="H19" s="14"/>
      <c r="I19" s="14"/>
      <c r="J19" s="18"/>
    </row>
    <row r="20" spans="2:10" s="2" customFormat="1" x14ac:dyDescent="0.2">
      <c r="B20" s="32"/>
      <c r="C20" s="14"/>
      <c r="D20" s="228"/>
      <c r="E20" s="31"/>
      <c r="F20" s="14"/>
      <c r="G20" s="14"/>
      <c r="H20" s="14"/>
      <c r="I20" s="14"/>
      <c r="J20" s="18"/>
    </row>
    <row r="21" spans="2:10" s="2" customFormat="1" x14ac:dyDescent="0.2">
      <c r="B21" s="32"/>
      <c r="C21" s="14" t="s">
        <v>308</v>
      </c>
      <c r="D21" s="228"/>
      <c r="E21" s="31"/>
      <c r="F21" s="139">
        <f>D19</f>
        <v>-0.29118123218418202</v>
      </c>
      <c r="G21" s="14" t="s">
        <v>288</v>
      </c>
      <c r="H21" s="14"/>
      <c r="I21" s="14"/>
      <c r="J21" s="18"/>
    </row>
    <row r="22" spans="2:10" s="2" customFormat="1" x14ac:dyDescent="0.2">
      <c r="B22" s="32"/>
      <c r="C22" s="14" t="s">
        <v>289</v>
      </c>
      <c r="D22" s="228"/>
      <c r="E22" s="31"/>
      <c r="F22" s="14"/>
      <c r="G22" s="14"/>
      <c r="H22" s="14"/>
      <c r="I22" s="14"/>
      <c r="J22" s="18"/>
    </row>
    <row r="23" spans="2:10" s="2" customFormat="1" x14ac:dyDescent="0.2">
      <c r="B23" s="32"/>
      <c r="C23" s="14" t="s">
        <v>290</v>
      </c>
      <c r="D23" s="228"/>
      <c r="E23" s="31"/>
      <c r="F23" s="14"/>
      <c r="G23" s="14"/>
      <c r="H23" s="14"/>
      <c r="I23" s="14"/>
      <c r="J23" s="18"/>
    </row>
    <row r="24" spans="2:10" s="2" customFormat="1" x14ac:dyDescent="0.2">
      <c r="B24" s="32"/>
      <c r="C24" s="14"/>
      <c r="D24" s="228"/>
      <c r="E24" s="31"/>
      <c r="F24" s="14"/>
      <c r="G24" s="14"/>
      <c r="H24" s="14"/>
      <c r="I24" s="14"/>
      <c r="J24" s="18"/>
    </row>
    <row r="25" spans="2:10" s="2" customFormat="1" ht="15.75" x14ac:dyDescent="0.25">
      <c r="B25" s="32"/>
      <c r="C25" s="14" t="s">
        <v>285</v>
      </c>
      <c r="D25" s="52">
        <f>D16/(1-D16)</f>
        <v>9.7815347458557481E-2</v>
      </c>
      <c r="E25" s="31"/>
      <c r="F25" s="68"/>
      <c r="G25" s="14"/>
      <c r="H25" s="14"/>
      <c r="I25" s="14"/>
      <c r="J25" s="18"/>
    </row>
    <row r="26" spans="2:10" s="2" customFormat="1" ht="15.75" thickBot="1" x14ac:dyDescent="0.25">
      <c r="B26" s="242"/>
      <c r="C26" s="63"/>
      <c r="D26" s="243"/>
      <c r="E26" s="244"/>
      <c r="F26" s="63"/>
      <c r="G26" s="63"/>
      <c r="H26" s="63"/>
      <c r="I26" s="63"/>
      <c r="J26" s="151"/>
    </row>
    <row r="27" spans="2:10" s="2" customFormat="1" x14ac:dyDescent="0.2"/>
    <row r="28" spans="2:10" s="2" customFormat="1" x14ac:dyDescent="0.2"/>
    <row r="29" spans="2:10" s="2" customFormat="1" x14ac:dyDescent="0.2"/>
    <row r="30" spans="2:10" s="2" customFormat="1" x14ac:dyDescent="0.2"/>
    <row r="31" spans="2:10" s="2" customFormat="1" x14ac:dyDescent="0.2"/>
    <row r="32" spans="2:10" s="2" customFormat="1" x14ac:dyDescent="0.2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2214"/>
  <dimension ref="B1:J42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9.140625" customWidth="1"/>
    <col min="4" max="4" width="15.7109375" customWidth="1"/>
    <col min="5" max="5" width="15.7109375" style="2" customWidth="1"/>
    <col min="6" max="6" width="3.140625" customWidth="1"/>
    <col min="7" max="7" width="9.140625" style="2"/>
    <col min="8" max="8" width="9.140625" style="78"/>
    <col min="9" max="9" width="9.140625" style="162"/>
    <col min="10" max="10" width="10.5703125" style="162" customWidth="1"/>
    <col min="11" max="11" width="3.140625" customWidth="1"/>
  </cols>
  <sheetData>
    <row r="1" spans="2:10" ht="18" x14ac:dyDescent="0.25">
      <c r="C1" s="1" t="s">
        <v>5</v>
      </c>
    </row>
    <row r="2" spans="2:10" x14ac:dyDescent="0.2">
      <c r="C2" s="2" t="s">
        <v>211</v>
      </c>
    </row>
    <row r="3" spans="2:10" x14ac:dyDescent="0.2">
      <c r="C3" s="2"/>
    </row>
    <row r="4" spans="2:10" x14ac:dyDescent="0.2">
      <c r="C4" s="3" t="s">
        <v>1</v>
      </c>
    </row>
    <row r="5" spans="2:10" ht="15.75" thickBot="1" x14ac:dyDescent="0.25">
      <c r="C5" s="2"/>
    </row>
    <row r="6" spans="2:10" x14ac:dyDescent="0.2">
      <c r="B6" s="4"/>
      <c r="C6" s="37"/>
      <c r="D6" s="237"/>
      <c r="E6" s="37"/>
      <c r="F6" s="302"/>
    </row>
    <row r="7" spans="2:10" x14ac:dyDescent="0.2">
      <c r="B7" s="7"/>
      <c r="C7" s="5"/>
      <c r="D7" s="306">
        <v>2014</v>
      </c>
      <c r="E7" s="306">
        <v>2015</v>
      </c>
      <c r="F7" s="47"/>
    </row>
    <row r="8" spans="2:10" x14ac:dyDescent="0.2">
      <c r="B8" s="7"/>
      <c r="C8" s="305" t="s">
        <v>13</v>
      </c>
      <c r="D8" s="361"/>
      <c r="E8" s="361">
        <v>1233</v>
      </c>
      <c r="F8" s="47"/>
    </row>
    <row r="9" spans="2:10" x14ac:dyDescent="0.2">
      <c r="B9" s="7"/>
      <c r="C9" s="305" t="s">
        <v>109</v>
      </c>
      <c r="D9" s="361"/>
      <c r="E9" s="361">
        <v>251</v>
      </c>
      <c r="F9" s="47"/>
    </row>
    <row r="10" spans="2:10" x14ac:dyDescent="0.2">
      <c r="B10" s="7"/>
      <c r="C10" s="305" t="s">
        <v>10</v>
      </c>
      <c r="D10" s="361">
        <v>14013</v>
      </c>
      <c r="E10" s="361">
        <v>15256</v>
      </c>
      <c r="F10" s="47"/>
    </row>
    <row r="11" spans="2:10" x14ac:dyDescent="0.2">
      <c r="B11" s="7"/>
      <c r="C11" s="305" t="s">
        <v>14</v>
      </c>
      <c r="D11" s="361">
        <v>3986</v>
      </c>
      <c r="E11" s="361">
        <v>4995</v>
      </c>
      <c r="F11" s="47"/>
    </row>
    <row r="12" spans="2:10" ht="15.75" thickBot="1" x14ac:dyDescent="0.25">
      <c r="B12" s="10"/>
      <c r="C12" s="11"/>
      <c r="D12" s="105"/>
      <c r="E12" s="11"/>
      <c r="F12" s="96"/>
    </row>
    <row r="13" spans="2:10" x14ac:dyDescent="0.2">
      <c r="C13" s="2"/>
    </row>
    <row r="14" spans="2:10" x14ac:dyDescent="0.2">
      <c r="C14" s="3" t="s">
        <v>4</v>
      </c>
    </row>
    <row r="15" spans="2:10" ht="15.75" thickBot="1" x14ac:dyDescent="0.25">
      <c r="C15" s="33"/>
      <c r="D15" s="2"/>
      <c r="F15" s="2"/>
    </row>
    <row r="16" spans="2:10" x14ac:dyDescent="0.2">
      <c r="B16" s="13"/>
      <c r="C16" s="15"/>
      <c r="D16" s="48"/>
      <c r="E16" s="48"/>
      <c r="F16" s="39"/>
      <c r="G16"/>
      <c r="H16"/>
      <c r="I16"/>
      <c r="J16"/>
    </row>
    <row r="17" spans="2:10" x14ac:dyDescent="0.2">
      <c r="B17" s="17"/>
      <c r="C17" s="19" t="s">
        <v>195</v>
      </c>
      <c r="D17" s="308">
        <f>(E8-E9)/E8</f>
        <v>0.79643146796431463</v>
      </c>
      <c r="E17" s="294"/>
      <c r="F17" s="40"/>
      <c r="G17"/>
      <c r="H17"/>
      <c r="I17"/>
      <c r="J17"/>
    </row>
    <row r="18" spans="2:10" x14ac:dyDescent="0.2">
      <c r="B18" s="17"/>
      <c r="C18" s="19" t="s">
        <v>196</v>
      </c>
      <c r="D18" s="308">
        <f>E8/D11</f>
        <v>0.30933266432513801</v>
      </c>
      <c r="E18" s="19"/>
      <c r="F18" s="40"/>
      <c r="G18"/>
      <c r="H18"/>
      <c r="I18"/>
      <c r="J18"/>
    </row>
    <row r="19" spans="2:10" x14ac:dyDescent="0.2">
      <c r="B19" s="17"/>
      <c r="C19" s="19" t="s">
        <v>197</v>
      </c>
      <c r="D19" s="308">
        <f>E8/E11</f>
        <v>0.24684684684684685</v>
      </c>
      <c r="E19" s="19"/>
      <c r="F19" s="40"/>
      <c r="G19"/>
      <c r="H19"/>
      <c r="I19"/>
      <c r="J19"/>
    </row>
    <row r="20" spans="2:10" x14ac:dyDescent="0.2">
      <c r="B20" s="17"/>
      <c r="C20" s="19" t="s">
        <v>198</v>
      </c>
      <c r="D20" s="308">
        <f>E8/D10</f>
        <v>8.7989723827874122E-2</v>
      </c>
      <c r="E20" s="19"/>
      <c r="F20" s="40"/>
      <c r="G20"/>
      <c r="H20"/>
      <c r="I20"/>
      <c r="J20"/>
    </row>
    <row r="21" spans="2:10" x14ac:dyDescent="0.2">
      <c r="B21" s="17"/>
      <c r="C21" s="19" t="s">
        <v>199</v>
      </c>
      <c r="D21" s="308">
        <f>E8/E10</f>
        <v>8.0820660723649712E-2</v>
      </c>
      <c r="E21" s="19"/>
      <c r="F21" s="40"/>
      <c r="G21"/>
      <c r="H21"/>
      <c r="I21"/>
      <c r="J21"/>
    </row>
    <row r="22" spans="2:10" x14ac:dyDescent="0.2">
      <c r="B22" s="17"/>
      <c r="C22" s="19"/>
      <c r="D22" s="308"/>
      <c r="E22" s="19"/>
      <c r="F22" s="40"/>
      <c r="G22"/>
      <c r="H22"/>
      <c r="I22"/>
      <c r="J22"/>
    </row>
    <row r="23" spans="2:10" x14ac:dyDescent="0.2">
      <c r="B23" s="17"/>
      <c r="C23" s="19" t="s">
        <v>204</v>
      </c>
      <c r="D23" s="308"/>
      <c r="E23" s="19"/>
      <c r="F23" s="40"/>
      <c r="G23"/>
      <c r="H23"/>
      <c r="I23"/>
      <c r="J23"/>
    </row>
    <row r="24" spans="2:10" x14ac:dyDescent="0.2">
      <c r="B24" s="17"/>
      <c r="C24" s="19" t="s">
        <v>202</v>
      </c>
      <c r="D24" s="308"/>
      <c r="E24" s="19"/>
      <c r="F24" s="40"/>
      <c r="G24"/>
      <c r="H24"/>
      <c r="I24"/>
      <c r="J24"/>
    </row>
    <row r="25" spans="2:10" ht="15.75" x14ac:dyDescent="0.25">
      <c r="B25" s="17"/>
      <c r="C25" s="19" t="s">
        <v>201</v>
      </c>
      <c r="D25" s="309">
        <f>(D21*D17)/(1-(D17*D21))</f>
        <v>6.8796413058708122E-2</v>
      </c>
      <c r="E25" s="19"/>
      <c r="F25" s="40"/>
      <c r="G25"/>
      <c r="H25"/>
      <c r="I25"/>
      <c r="J25"/>
    </row>
    <row r="26" spans="2:10" x14ac:dyDescent="0.2">
      <c r="B26" s="17"/>
      <c r="C26" s="19"/>
      <c r="D26" s="308"/>
      <c r="E26" s="19"/>
      <c r="F26" s="40"/>
      <c r="G26"/>
      <c r="H26"/>
      <c r="I26"/>
      <c r="J26"/>
    </row>
    <row r="27" spans="2:10" x14ac:dyDescent="0.2">
      <c r="B27" s="17"/>
      <c r="C27" s="19" t="s">
        <v>203</v>
      </c>
      <c r="D27" s="308"/>
      <c r="E27" s="19"/>
      <c r="F27" s="40"/>
      <c r="G27"/>
      <c r="H27"/>
      <c r="I27"/>
      <c r="J27"/>
    </row>
    <row r="28" spans="2:10" x14ac:dyDescent="0.2">
      <c r="B28" s="17"/>
      <c r="C28" s="19" t="s">
        <v>200</v>
      </c>
      <c r="D28" s="308"/>
      <c r="E28" s="19"/>
      <c r="F28" s="40"/>
      <c r="G28"/>
      <c r="H28"/>
      <c r="I28"/>
      <c r="J28"/>
    </row>
    <row r="29" spans="2:10" ht="15.75" x14ac:dyDescent="0.25">
      <c r="B29" s="17"/>
      <c r="C29" s="19" t="s">
        <v>201</v>
      </c>
      <c r="D29" s="309">
        <f>(D19*D17)/(1-(D19*D17))</f>
        <v>0.24470470969349611</v>
      </c>
      <c r="E29" s="19"/>
      <c r="F29" s="40"/>
      <c r="G29"/>
      <c r="H29"/>
      <c r="I29"/>
      <c r="J29"/>
    </row>
    <row r="30" spans="2:10" x14ac:dyDescent="0.2">
      <c r="B30" s="17"/>
      <c r="C30" s="19"/>
      <c r="D30" s="308"/>
      <c r="E30" s="19"/>
      <c r="F30" s="40"/>
      <c r="G30"/>
      <c r="H30"/>
      <c r="I30"/>
      <c r="J30"/>
    </row>
    <row r="31" spans="2:10" x14ac:dyDescent="0.2">
      <c r="B31" s="17"/>
      <c r="C31" s="19" t="s">
        <v>204</v>
      </c>
      <c r="D31" s="308"/>
      <c r="E31" s="19"/>
      <c r="F31" s="40"/>
      <c r="G31"/>
      <c r="H31"/>
      <c r="I31"/>
      <c r="J31"/>
    </row>
    <row r="32" spans="2:10" ht="15.75" x14ac:dyDescent="0.25">
      <c r="B32" s="17"/>
      <c r="C32" s="19" t="s">
        <v>206</v>
      </c>
      <c r="D32" s="308"/>
      <c r="E32" s="309">
        <f>D17*D21</f>
        <v>6.4368117461982163E-2</v>
      </c>
      <c r="F32" s="40"/>
      <c r="G32"/>
      <c r="H32"/>
      <c r="I32"/>
      <c r="J32"/>
    </row>
    <row r="33" spans="2:10" x14ac:dyDescent="0.2">
      <c r="B33" s="17"/>
      <c r="C33" s="19"/>
      <c r="D33" s="308"/>
      <c r="E33" s="19"/>
      <c r="F33" s="40"/>
      <c r="G33"/>
      <c r="H33"/>
      <c r="I33"/>
      <c r="J33"/>
    </row>
    <row r="34" spans="2:10" x14ac:dyDescent="0.2">
      <c r="B34" s="17"/>
      <c r="C34" s="19" t="s">
        <v>203</v>
      </c>
      <c r="D34" s="308"/>
      <c r="E34" s="19"/>
      <c r="F34" s="40"/>
      <c r="G34"/>
      <c r="H34"/>
      <c r="I34"/>
      <c r="J34"/>
    </row>
    <row r="35" spans="2:10" ht="15.75" x14ac:dyDescent="0.25">
      <c r="B35" s="17"/>
      <c r="C35" s="19" t="s">
        <v>205</v>
      </c>
      <c r="D35" s="308"/>
      <c r="E35" s="309">
        <f>D19*D17</f>
        <v>0.19659659659659659</v>
      </c>
      <c r="F35" s="40"/>
      <c r="G35"/>
      <c r="H35"/>
      <c r="I35"/>
      <c r="J35"/>
    </row>
    <row r="36" spans="2:10" x14ac:dyDescent="0.2">
      <c r="B36" s="17"/>
      <c r="C36" s="19"/>
      <c r="D36" s="308"/>
      <c r="E36" s="19"/>
      <c r="F36" s="40"/>
      <c r="G36"/>
      <c r="H36"/>
      <c r="I36"/>
      <c r="J36"/>
    </row>
    <row r="37" spans="2:10" x14ac:dyDescent="0.2">
      <c r="B37" s="17"/>
      <c r="C37" s="19" t="s">
        <v>204</v>
      </c>
      <c r="D37" s="308"/>
      <c r="E37" s="19"/>
      <c r="F37" s="40"/>
      <c r="G37"/>
      <c r="H37"/>
      <c r="I37"/>
      <c r="J37"/>
    </row>
    <row r="38" spans="2:10" ht="15.75" x14ac:dyDescent="0.25">
      <c r="B38" s="17"/>
      <c r="C38" s="19" t="s">
        <v>208</v>
      </c>
      <c r="D38" s="308"/>
      <c r="E38" s="309">
        <f>D20*D17</f>
        <v>7.0077784914008415E-2</v>
      </c>
      <c r="F38" s="40"/>
      <c r="G38"/>
      <c r="H38"/>
      <c r="I38"/>
      <c r="J38"/>
    </row>
    <row r="39" spans="2:10" x14ac:dyDescent="0.2">
      <c r="B39" s="17"/>
      <c r="C39" s="19"/>
      <c r="D39" s="307"/>
      <c r="E39" s="19"/>
      <c r="F39" s="40"/>
      <c r="G39"/>
      <c r="H39"/>
      <c r="I39"/>
      <c r="J39"/>
    </row>
    <row r="40" spans="2:10" x14ac:dyDescent="0.2">
      <c r="B40" s="17"/>
      <c r="C40" s="19" t="s">
        <v>203</v>
      </c>
      <c r="D40" s="308"/>
      <c r="E40" s="19"/>
      <c r="F40" s="40"/>
      <c r="G40"/>
      <c r="H40"/>
      <c r="I40"/>
      <c r="J40"/>
    </row>
    <row r="41" spans="2:10" ht="15.75" x14ac:dyDescent="0.25">
      <c r="B41" s="17"/>
      <c r="C41" s="19" t="s">
        <v>207</v>
      </c>
      <c r="D41" s="308"/>
      <c r="E41" s="309">
        <f>D18*D17</f>
        <v>0.24636226793778224</v>
      </c>
      <c r="F41" s="40"/>
      <c r="G41"/>
      <c r="H41"/>
      <c r="I41"/>
      <c r="J41"/>
    </row>
    <row r="42" spans="2:10" ht="15.75" thickBot="1" x14ac:dyDescent="0.25">
      <c r="B42" s="28"/>
      <c r="C42" s="63"/>
      <c r="D42" s="89"/>
      <c r="E42" s="90"/>
      <c r="F42" s="30"/>
      <c r="G42"/>
      <c r="H42"/>
      <c r="I42"/>
      <c r="J4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2112"/>
  <dimension ref="B1:BK112"/>
  <sheetViews>
    <sheetView zoomScaleNormal="100" workbookViewId="0">
      <selection activeCell="C2" sqref="C2:E2"/>
    </sheetView>
  </sheetViews>
  <sheetFormatPr defaultRowHeight="15" x14ac:dyDescent="0.2"/>
  <cols>
    <col min="2" max="2" width="4.5703125" style="152" bestFit="1" customWidth="1"/>
    <col min="3" max="3" width="3.7109375" customWidth="1"/>
    <col min="4" max="4" width="9" customWidth="1"/>
    <col min="5" max="5" width="8.5703125" customWidth="1"/>
    <col min="6" max="6" width="13.85546875" style="2" customWidth="1"/>
    <col min="7" max="7" width="17.42578125" style="2" customWidth="1"/>
    <col min="8" max="8" width="3.140625" style="2" customWidth="1"/>
    <col min="9" max="9" width="15.28515625" style="2" customWidth="1"/>
    <col min="10" max="10" width="13.5703125" style="78" customWidth="1"/>
    <col min="11" max="11" width="15.28515625" customWidth="1"/>
    <col min="12" max="12" width="21.28515625" customWidth="1"/>
    <col min="13" max="14" width="15.28515625" customWidth="1"/>
    <col min="15" max="15" width="3.140625" customWidth="1"/>
  </cols>
  <sheetData>
    <row r="1" spans="2:10" ht="18" x14ac:dyDescent="0.25">
      <c r="C1" s="1" t="s">
        <v>5</v>
      </c>
    </row>
    <row r="2" spans="2:10" x14ac:dyDescent="0.2">
      <c r="C2" s="522" t="s">
        <v>299</v>
      </c>
      <c r="D2" s="522"/>
      <c r="E2" s="522"/>
    </row>
    <row r="4" spans="2:10" x14ac:dyDescent="0.2">
      <c r="C4" s="3" t="s">
        <v>1</v>
      </c>
      <c r="D4" s="2"/>
      <c r="E4" s="2"/>
    </row>
    <row r="5" spans="2:10" ht="15.75" thickBot="1" x14ac:dyDescent="0.25">
      <c r="C5" s="33"/>
      <c r="D5" s="2"/>
      <c r="E5" s="2"/>
    </row>
    <row r="6" spans="2:10" x14ac:dyDescent="0.2">
      <c r="B6" s="153"/>
      <c r="C6" s="37"/>
      <c r="D6" s="181"/>
      <c r="E6" s="181"/>
      <c r="F6" s="37"/>
      <c r="G6" s="37"/>
      <c r="H6" s="145"/>
      <c r="I6"/>
      <c r="J6"/>
    </row>
    <row r="7" spans="2:10" x14ac:dyDescent="0.2">
      <c r="B7" s="154"/>
      <c r="C7" s="182"/>
      <c r="D7" s="128"/>
      <c r="E7" s="187" t="s">
        <v>62</v>
      </c>
      <c r="F7" s="185"/>
      <c r="G7" s="185"/>
      <c r="H7" s="186"/>
      <c r="I7"/>
      <c r="J7"/>
    </row>
    <row r="8" spans="2:10" x14ac:dyDescent="0.2">
      <c r="B8" s="154"/>
      <c r="C8" s="182" t="s">
        <v>2</v>
      </c>
      <c r="D8" s="128"/>
      <c r="E8" s="187"/>
      <c r="F8" s="185"/>
      <c r="G8" s="185"/>
      <c r="H8" s="186"/>
      <c r="I8"/>
      <c r="J8"/>
    </row>
    <row r="9" spans="2:10" x14ac:dyDescent="0.2">
      <c r="B9" s="154"/>
      <c r="C9" s="183" t="s">
        <v>213</v>
      </c>
      <c r="D9" s="128"/>
      <c r="E9" s="187"/>
      <c r="F9" s="185"/>
      <c r="G9" s="312">
        <v>471.98500000000001</v>
      </c>
      <c r="H9" s="188"/>
      <c r="I9"/>
      <c r="J9"/>
    </row>
    <row r="10" spans="2:10" x14ac:dyDescent="0.2">
      <c r="B10" s="154"/>
      <c r="C10" s="183" t="s">
        <v>214</v>
      </c>
      <c r="D10" s="128"/>
      <c r="E10" s="187"/>
      <c r="F10" s="185"/>
      <c r="G10" s="316">
        <v>697.45500000000004</v>
      </c>
      <c r="H10" s="188"/>
      <c r="I10"/>
      <c r="J10"/>
    </row>
    <row r="11" spans="2:10" x14ac:dyDescent="0.2">
      <c r="B11" s="154"/>
      <c r="C11" s="183" t="s">
        <v>215</v>
      </c>
      <c r="D11" s="128"/>
      <c r="E11" s="187"/>
      <c r="F11" s="185"/>
      <c r="G11" s="317">
        <v>1077.607</v>
      </c>
      <c r="H11" s="188"/>
      <c r="I11"/>
      <c r="J11"/>
    </row>
    <row r="12" spans="2:10" x14ac:dyDescent="0.2">
      <c r="B12" s="154"/>
      <c r="C12" s="184" t="s">
        <v>216</v>
      </c>
      <c r="D12" s="128"/>
      <c r="E12" s="187"/>
      <c r="F12" s="185"/>
      <c r="G12" s="363">
        <f>G9+G10+G11</f>
        <v>2247.047</v>
      </c>
      <c r="H12" s="188"/>
      <c r="I12"/>
      <c r="J12"/>
    </row>
    <row r="13" spans="2:10" x14ac:dyDescent="0.2">
      <c r="B13" s="154"/>
      <c r="C13" s="182"/>
      <c r="D13" s="128"/>
      <c r="E13" s="187"/>
      <c r="F13" s="185"/>
      <c r="G13" s="312"/>
      <c r="H13" s="188"/>
      <c r="I13"/>
      <c r="J13"/>
    </row>
    <row r="14" spans="2:10" x14ac:dyDescent="0.2">
      <c r="B14" s="154"/>
      <c r="C14" s="182" t="s">
        <v>57</v>
      </c>
      <c r="D14" s="128"/>
      <c r="E14" s="187"/>
      <c r="F14" s="185"/>
      <c r="G14" s="364">
        <f>G15-G12</f>
        <v>3382.4689999999996</v>
      </c>
      <c r="H14" s="188"/>
      <c r="I14"/>
      <c r="J14"/>
    </row>
    <row r="15" spans="2:10" ht="15.75" thickBot="1" x14ac:dyDescent="0.25">
      <c r="B15" s="154"/>
      <c r="C15" s="182" t="s">
        <v>10</v>
      </c>
      <c r="D15" s="128"/>
      <c r="E15" s="187"/>
      <c r="F15" s="185"/>
      <c r="G15" s="499">
        <f>G22</f>
        <v>5629.5159999999996</v>
      </c>
      <c r="H15" s="188"/>
      <c r="I15"/>
      <c r="J15"/>
    </row>
    <row r="16" spans="2:10" ht="16.5" thickTop="1" x14ac:dyDescent="0.25">
      <c r="B16" s="154"/>
      <c r="C16" s="182"/>
      <c r="D16" s="128"/>
      <c r="E16" s="187"/>
      <c r="F16" s="189"/>
      <c r="G16" s="314"/>
      <c r="H16" s="190"/>
      <c r="I16"/>
      <c r="J16"/>
    </row>
    <row r="17" spans="2:11" ht="15.75" x14ac:dyDescent="0.25">
      <c r="B17" s="154"/>
      <c r="C17" s="182" t="s">
        <v>3</v>
      </c>
      <c r="D17" s="128"/>
      <c r="E17" s="187"/>
      <c r="F17" s="189"/>
      <c r="G17" s="312">
        <v>1935.6469999999999</v>
      </c>
      <c r="H17" s="190"/>
      <c r="I17"/>
      <c r="J17"/>
    </row>
    <row r="18" spans="2:11" ht="15.75" x14ac:dyDescent="0.25">
      <c r="B18" s="154"/>
      <c r="C18" s="182"/>
      <c r="D18" s="128"/>
      <c r="E18" s="187"/>
      <c r="F18" s="189"/>
      <c r="G18" s="312"/>
      <c r="H18" s="191"/>
      <c r="I18"/>
      <c r="J18"/>
    </row>
    <row r="19" spans="2:11" ht="15.75" x14ac:dyDescent="0.25">
      <c r="B19" s="154"/>
      <c r="C19" s="182" t="s">
        <v>54</v>
      </c>
      <c r="D19" s="128"/>
      <c r="E19" s="187"/>
      <c r="F19" s="189"/>
      <c r="G19" s="313">
        <v>2238.8069999999998</v>
      </c>
      <c r="H19" s="191"/>
      <c r="I19"/>
      <c r="J19"/>
    </row>
    <row r="20" spans="2:11" ht="15.75" x14ac:dyDescent="0.25">
      <c r="B20" s="154"/>
      <c r="C20" s="182"/>
      <c r="D20" s="128"/>
      <c r="E20" s="187"/>
      <c r="F20" s="189"/>
      <c r="G20" s="313"/>
      <c r="H20" s="191"/>
      <c r="I20"/>
      <c r="J20"/>
    </row>
    <row r="21" spans="2:11" ht="15.75" x14ac:dyDescent="0.25">
      <c r="B21" s="154"/>
      <c r="C21" s="182" t="s">
        <v>14</v>
      </c>
      <c r="D21" s="128"/>
      <c r="E21" s="187"/>
      <c r="F21" s="189"/>
      <c r="G21" s="315">
        <v>1455.0619999999999</v>
      </c>
      <c r="H21" s="191"/>
      <c r="I21"/>
      <c r="J21" s="444"/>
    </row>
    <row r="22" spans="2:11" ht="16.5" thickBot="1" x14ac:dyDescent="0.3">
      <c r="B22" s="154"/>
      <c r="C22" s="182" t="s">
        <v>61</v>
      </c>
      <c r="D22" s="128"/>
      <c r="E22" s="187"/>
      <c r="F22" s="189"/>
      <c r="G22" s="365">
        <f>SUM(G17:G21)</f>
        <v>5629.5159999999996</v>
      </c>
      <c r="H22" s="191"/>
      <c r="I22"/>
      <c r="J22"/>
    </row>
    <row r="23" spans="2:11" ht="16.5" thickTop="1" thickBot="1" x14ac:dyDescent="0.25">
      <c r="B23" s="155"/>
      <c r="C23" s="11"/>
      <c r="D23" s="122"/>
      <c r="E23" s="192"/>
      <c r="F23" s="193"/>
      <c r="G23" s="193"/>
      <c r="H23" s="194"/>
      <c r="I23"/>
      <c r="J23"/>
    </row>
    <row r="24" spans="2:11" ht="15.75" thickBot="1" x14ac:dyDescent="0.25"/>
    <row r="25" spans="2:11" x14ac:dyDescent="0.2">
      <c r="B25" s="195"/>
      <c r="C25" s="37"/>
      <c r="D25" s="37"/>
      <c r="E25" s="37"/>
      <c r="F25" s="37"/>
      <c r="G25" s="37"/>
      <c r="H25" s="6"/>
      <c r="I25" s="45"/>
      <c r="J25" s="147"/>
    </row>
    <row r="26" spans="2:11" x14ac:dyDescent="0.2">
      <c r="B26" s="198"/>
      <c r="C26" s="5" t="s">
        <v>9</v>
      </c>
      <c r="D26" s="5"/>
      <c r="E26" s="5"/>
      <c r="F26" s="272"/>
      <c r="G26" s="319">
        <v>7421.768</v>
      </c>
      <c r="H26" s="38"/>
      <c r="I26" s="45"/>
      <c r="J26"/>
    </row>
    <row r="27" spans="2:11" x14ac:dyDescent="0.2">
      <c r="B27" s="198"/>
      <c r="C27" s="5" t="s">
        <v>21</v>
      </c>
      <c r="D27" s="5"/>
      <c r="E27" s="5"/>
      <c r="F27" s="272"/>
      <c r="G27" s="318">
        <v>4085.6019999999999</v>
      </c>
      <c r="H27" s="38"/>
      <c r="I27" s="45"/>
      <c r="J27"/>
    </row>
    <row r="28" spans="2:11" x14ac:dyDescent="0.2">
      <c r="B28" s="198"/>
      <c r="C28" s="5" t="s">
        <v>212</v>
      </c>
      <c r="D28" s="5"/>
      <c r="E28" s="5"/>
      <c r="F28" s="272"/>
      <c r="G28" s="318">
        <v>1770.279</v>
      </c>
      <c r="H28" s="38"/>
      <c r="I28" s="45"/>
      <c r="J28"/>
      <c r="K28" s="357"/>
    </row>
    <row r="29" spans="2:11" x14ac:dyDescent="0.2">
      <c r="B29" s="198"/>
      <c r="C29" s="5" t="s">
        <v>104</v>
      </c>
      <c r="D29" s="5"/>
      <c r="E29" s="5"/>
      <c r="F29" s="272"/>
      <c r="G29" s="320">
        <v>176.31200000000001</v>
      </c>
      <c r="H29" s="38"/>
      <c r="I29" s="45"/>
      <c r="J29"/>
    </row>
    <row r="30" spans="2:11" x14ac:dyDescent="0.2">
      <c r="B30" s="198"/>
      <c r="C30" s="5" t="s">
        <v>105</v>
      </c>
      <c r="D30" s="5"/>
      <c r="E30" s="5"/>
      <c r="F30" s="272"/>
      <c r="G30" s="497">
        <f>G26-G27-G28-G29</f>
        <v>1389.5750000000003</v>
      </c>
      <c r="H30" s="38"/>
      <c r="I30" s="362"/>
      <c r="J30"/>
    </row>
    <row r="31" spans="2:11" x14ac:dyDescent="0.2">
      <c r="B31" s="198"/>
      <c r="C31" s="5" t="s">
        <v>209</v>
      </c>
      <c r="D31" s="5"/>
      <c r="E31" s="5"/>
      <c r="F31" s="272"/>
      <c r="G31" s="320">
        <v>83.531999999999996</v>
      </c>
      <c r="H31" s="38"/>
      <c r="I31" s="45"/>
      <c r="J31"/>
    </row>
    <row r="32" spans="2:11" x14ac:dyDescent="0.2">
      <c r="B32" s="198"/>
      <c r="C32" s="5" t="s">
        <v>210</v>
      </c>
      <c r="D32" s="5"/>
      <c r="E32" s="5"/>
      <c r="F32" s="272"/>
      <c r="G32" s="497">
        <f>G30-G31</f>
        <v>1306.0430000000003</v>
      </c>
      <c r="H32" s="38"/>
      <c r="I32" s="362"/>
      <c r="J32"/>
    </row>
    <row r="33" spans="2:15" x14ac:dyDescent="0.2">
      <c r="B33" s="198"/>
      <c r="C33" s="5" t="s">
        <v>108</v>
      </c>
      <c r="D33" s="5"/>
      <c r="E33" s="5"/>
      <c r="F33" s="272"/>
      <c r="G33" s="321">
        <v>459.13099999999997</v>
      </c>
      <c r="H33" s="38"/>
      <c r="I33" s="45"/>
      <c r="J33"/>
    </row>
    <row r="34" spans="2:15" ht="15.75" thickBot="1" x14ac:dyDescent="0.25">
      <c r="B34" s="198"/>
      <c r="C34" s="5" t="s">
        <v>13</v>
      </c>
      <c r="D34" s="5"/>
      <c r="E34" s="5"/>
      <c r="F34" s="272"/>
      <c r="G34" s="498">
        <f>G32-G33</f>
        <v>846.91200000000038</v>
      </c>
      <c r="H34" s="38"/>
      <c r="I34" s="362"/>
      <c r="J34"/>
    </row>
    <row r="35" spans="2:15" ht="16.5" thickTop="1" thickBot="1" x14ac:dyDescent="0.25">
      <c r="B35" s="197"/>
      <c r="C35" s="11"/>
      <c r="D35" s="11"/>
      <c r="E35" s="11"/>
      <c r="F35" s="11"/>
      <c r="G35" s="11"/>
      <c r="H35" s="12"/>
      <c r="I35" s="45"/>
      <c r="J35" s="147"/>
    </row>
    <row r="37" spans="2:15" x14ac:dyDescent="0.2">
      <c r="C37" s="3" t="s">
        <v>4</v>
      </c>
    </row>
    <row r="38" spans="2:15" ht="15.75" thickBot="1" x14ac:dyDescent="0.25"/>
    <row r="39" spans="2:15" x14ac:dyDescent="0.2">
      <c r="B39" s="156"/>
      <c r="C39" s="15"/>
      <c r="D39" s="15"/>
      <c r="E39" s="15"/>
      <c r="F39" s="15"/>
      <c r="G39" s="15"/>
      <c r="H39" s="15"/>
      <c r="I39" s="15"/>
      <c r="J39" s="146"/>
      <c r="K39" s="87"/>
      <c r="L39" s="87"/>
      <c r="M39" s="87"/>
      <c r="N39" s="87"/>
      <c r="O39" s="39"/>
    </row>
    <row r="40" spans="2:15" x14ac:dyDescent="0.2">
      <c r="B40" s="157"/>
      <c r="C40" s="14"/>
      <c r="D40" s="14"/>
      <c r="E40" s="14"/>
      <c r="F40" s="14"/>
      <c r="G40" s="310"/>
      <c r="H40" s="14"/>
      <c r="I40" s="14"/>
      <c r="J40" s="326" t="s">
        <v>226</v>
      </c>
      <c r="K40" s="22"/>
      <c r="L40" s="22"/>
      <c r="M40" s="22"/>
      <c r="N40" s="22"/>
      <c r="O40" s="40"/>
    </row>
    <row r="41" spans="2:15" x14ac:dyDescent="0.2">
      <c r="B41" s="157"/>
      <c r="C41" s="14"/>
      <c r="D41" s="14"/>
      <c r="E41" s="14"/>
      <c r="F41" s="14"/>
      <c r="G41" s="310"/>
      <c r="H41" s="14"/>
      <c r="I41" s="14"/>
      <c r="J41" s="338" t="s">
        <v>230</v>
      </c>
      <c r="K41" s="22"/>
      <c r="L41" s="22"/>
      <c r="M41" s="22"/>
      <c r="N41" s="22"/>
      <c r="O41" s="40"/>
    </row>
    <row r="42" spans="2:15" x14ac:dyDescent="0.2">
      <c r="B42" s="157"/>
      <c r="C42" s="14"/>
      <c r="D42" s="14"/>
      <c r="E42" s="14"/>
      <c r="F42" s="14"/>
      <c r="G42" s="310"/>
      <c r="H42" s="14"/>
      <c r="I42" s="14"/>
      <c r="J42" s="334">
        <f>I47*K47</f>
        <v>0.58204530116242492</v>
      </c>
      <c r="K42" s="22"/>
      <c r="L42" s="22"/>
      <c r="M42" s="22"/>
      <c r="N42" s="22"/>
      <c r="O42" s="40"/>
    </row>
    <row r="43" spans="2:15" x14ac:dyDescent="0.2">
      <c r="B43" s="157"/>
      <c r="C43" s="14"/>
      <c r="D43" s="14"/>
      <c r="E43" s="14"/>
      <c r="F43" s="14"/>
      <c r="G43" s="310"/>
      <c r="H43" s="14"/>
      <c r="I43" s="14"/>
      <c r="J43" s="84"/>
      <c r="K43" s="22"/>
      <c r="L43" s="22"/>
      <c r="M43" s="22"/>
      <c r="N43" s="22"/>
      <c r="O43" s="40"/>
    </row>
    <row r="44" spans="2:15" x14ac:dyDescent="0.2">
      <c r="B44" s="157"/>
      <c r="C44" s="14"/>
      <c r="D44" s="14"/>
      <c r="E44" s="14"/>
      <c r="F44" s="14"/>
      <c r="G44" s="310"/>
      <c r="H44" s="14"/>
      <c r="I44" s="14"/>
      <c r="J44" s="84"/>
      <c r="K44" s="22"/>
      <c r="L44" s="22"/>
      <c r="M44" s="22"/>
      <c r="N44" s="22"/>
      <c r="O44" s="40"/>
    </row>
    <row r="45" spans="2:15" x14ac:dyDescent="0.2">
      <c r="B45" s="157"/>
      <c r="C45" s="199"/>
      <c r="D45" s="14"/>
      <c r="E45" s="14"/>
      <c r="F45" s="14"/>
      <c r="G45" s="310"/>
      <c r="H45" s="14"/>
      <c r="I45" s="333" t="s">
        <v>226</v>
      </c>
      <c r="J45" s="342" t="s">
        <v>224</v>
      </c>
      <c r="K45" s="333" t="s">
        <v>228</v>
      </c>
      <c r="L45" s="22"/>
      <c r="M45" s="22"/>
      <c r="N45" s="22"/>
      <c r="O45" s="40"/>
    </row>
    <row r="46" spans="2:15" x14ac:dyDescent="0.2">
      <c r="B46" s="157"/>
      <c r="C46" s="199"/>
      <c r="D46" s="14"/>
      <c r="E46" s="14"/>
      <c r="F46" s="14"/>
      <c r="G46" s="310"/>
      <c r="H46" s="14"/>
      <c r="I46" s="337" t="s">
        <v>227</v>
      </c>
      <c r="J46" s="342" t="s">
        <v>225</v>
      </c>
      <c r="K46" s="337" t="s">
        <v>229</v>
      </c>
      <c r="L46" s="22"/>
      <c r="M46" s="22"/>
      <c r="N46" s="22"/>
      <c r="O46" s="40"/>
    </row>
    <row r="47" spans="2:15" x14ac:dyDescent="0.2">
      <c r="B47" s="157"/>
      <c r="C47" s="14"/>
      <c r="D47" s="14"/>
      <c r="E47" s="14"/>
      <c r="F47" s="14"/>
      <c r="G47" s="310"/>
      <c r="H47" s="14"/>
      <c r="I47" s="334">
        <f>G51*L51</f>
        <v>0.15044135232940103</v>
      </c>
      <c r="J47" s="84"/>
      <c r="K47" s="336">
        <f>G15/G21</f>
        <v>3.8689183003885743</v>
      </c>
      <c r="L47" s="343"/>
      <c r="M47" s="343"/>
      <c r="N47" s="343"/>
      <c r="O47" s="344"/>
    </row>
    <row r="48" spans="2:15" x14ac:dyDescent="0.2">
      <c r="B48" s="157"/>
      <c r="C48" s="14"/>
      <c r="D48" s="14"/>
      <c r="E48" s="14"/>
      <c r="F48" s="14"/>
      <c r="G48" s="310"/>
      <c r="H48" s="14"/>
      <c r="I48" s="14"/>
      <c r="J48" s="84"/>
      <c r="K48" s="343"/>
      <c r="L48" s="343"/>
      <c r="M48" s="343"/>
      <c r="N48" s="343"/>
      <c r="O48" s="344"/>
    </row>
    <row r="49" spans="2:15" x14ac:dyDescent="0.2">
      <c r="B49" s="157"/>
      <c r="C49" s="14"/>
      <c r="D49" s="14"/>
      <c r="E49" s="14"/>
      <c r="F49" s="14"/>
      <c r="G49" s="310"/>
      <c r="H49" s="14"/>
      <c r="I49" s="14"/>
      <c r="J49" s="84"/>
      <c r="K49" s="343"/>
      <c r="L49" s="343"/>
      <c r="M49" s="343"/>
      <c r="N49" s="343"/>
      <c r="O49" s="344"/>
    </row>
    <row r="50" spans="2:15" x14ac:dyDescent="0.2">
      <c r="B50" s="157"/>
      <c r="C50" s="14"/>
      <c r="D50" s="14"/>
      <c r="E50" s="14"/>
      <c r="F50" s="14"/>
      <c r="G50" s="333" t="s">
        <v>12</v>
      </c>
      <c r="H50" s="14"/>
      <c r="I50" s="517" t="s">
        <v>223</v>
      </c>
      <c r="J50" s="517"/>
      <c r="K50" s="518"/>
      <c r="L50" s="333" t="s">
        <v>34</v>
      </c>
      <c r="M50" s="343"/>
      <c r="N50" s="343"/>
      <c r="O50" s="344"/>
    </row>
    <row r="51" spans="2:15" x14ac:dyDescent="0.2">
      <c r="B51" s="157"/>
      <c r="C51" s="14"/>
      <c r="D51" s="14"/>
      <c r="E51" s="14"/>
      <c r="F51" s="14"/>
      <c r="G51" s="334">
        <f>F55/I55</f>
        <v>0.11411189355420437</v>
      </c>
      <c r="H51" s="14"/>
      <c r="I51" s="14"/>
      <c r="J51" s="84"/>
      <c r="K51" s="343"/>
      <c r="L51" s="336">
        <f>K55/M55</f>
        <v>1.3183669786177001</v>
      </c>
      <c r="M51" s="343"/>
      <c r="N51" s="343"/>
      <c r="O51" s="344"/>
    </row>
    <row r="52" spans="2:15" x14ac:dyDescent="0.2">
      <c r="B52" s="157"/>
      <c r="C52" s="199"/>
      <c r="D52" s="14"/>
      <c r="E52" s="14"/>
      <c r="F52" s="14"/>
      <c r="G52" s="14"/>
      <c r="H52" s="14"/>
      <c r="I52" s="14"/>
      <c r="J52" s="84"/>
      <c r="K52" s="343"/>
      <c r="L52" s="343"/>
      <c r="M52" s="343"/>
      <c r="N52" s="343"/>
      <c r="O52" s="344"/>
    </row>
    <row r="53" spans="2:15" x14ac:dyDescent="0.2">
      <c r="B53" s="157"/>
      <c r="C53" s="14"/>
      <c r="D53" s="14"/>
      <c r="E53" s="14"/>
      <c r="F53" s="14"/>
      <c r="G53" s="14"/>
      <c r="H53" s="14"/>
      <c r="I53" s="14"/>
      <c r="J53" s="84"/>
      <c r="K53" s="343"/>
      <c r="L53" s="343"/>
      <c r="M53" s="343"/>
      <c r="N53" s="343"/>
      <c r="O53" s="344"/>
    </row>
    <row r="54" spans="2:15" x14ac:dyDescent="0.2">
      <c r="B54" s="157"/>
      <c r="C54" s="14"/>
      <c r="D54" s="14"/>
      <c r="E54" s="14"/>
      <c r="F54" s="326" t="s">
        <v>13</v>
      </c>
      <c r="G54" s="332" t="s">
        <v>219</v>
      </c>
      <c r="H54" s="14"/>
      <c r="I54" s="326" t="s">
        <v>9</v>
      </c>
      <c r="J54" s="84"/>
      <c r="K54" s="339" t="s">
        <v>9</v>
      </c>
      <c r="L54" s="342" t="s">
        <v>222</v>
      </c>
      <c r="M54" s="339" t="s">
        <v>10</v>
      </c>
      <c r="N54" s="343"/>
      <c r="O54" s="344"/>
    </row>
    <row r="55" spans="2:15" x14ac:dyDescent="0.2">
      <c r="B55" s="157"/>
      <c r="C55" s="14"/>
      <c r="D55" s="14"/>
      <c r="E55" s="14"/>
      <c r="F55" s="330">
        <f>I59-F59</f>
        <v>846.91200000000026</v>
      </c>
      <c r="G55" s="311"/>
      <c r="H55" s="14"/>
      <c r="I55" s="330">
        <f>I59</f>
        <v>7421.768</v>
      </c>
      <c r="J55" s="84"/>
      <c r="K55" s="340">
        <f>I59</f>
        <v>7421.768</v>
      </c>
      <c r="L55" s="343"/>
      <c r="M55" s="340">
        <f>G15</f>
        <v>5629.5159999999996</v>
      </c>
      <c r="N55" s="343"/>
      <c r="O55" s="344"/>
    </row>
    <row r="56" spans="2:15" x14ac:dyDescent="0.2">
      <c r="B56" s="157"/>
      <c r="C56" s="14"/>
      <c r="D56" s="14"/>
      <c r="E56" s="14"/>
      <c r="F56" s="14"/>
      <c r="G56" s="14"/>
      <c r="H56" s="14"/>
      <c r="I56" s="14"/>
      <c r="J56" s="84"/>
      <c r="K56" s="343"/>
      <c r="L56" s="343"/>
      <c r="M56" s="343"/>
      <c r="N56" s="343"/>
      <c r="O56" s="344"/>
    </row>
    <row r="57" spans="2:15" x14ac:dyDescent="0.2">
      <c r="B57" s="157"/>
      <c r="C57" s="14"/>
      <c r="D57" s="14"/>
      <c r="E57" s="14"/>
      <c r="F57" s="14"/>
      <c r="G57" s="331" t="s">
        <v>218</v>
      </c>
      <c r="H57" s="14"/>
      <c r="I57" s="14"/>
      <c r="J57" s="84"/>
      <c r="K57" s="343"/>
      <c r="L57" s="343"/>
      <c r="M57" s="343"/>
      <c r="N57" s="343"/>
      <c r="O57" s="344"/>
    </row>
    <row r="58" spans="2:15" x14ac:dyDescent="0.2">
      <c r="B58" s="157"/>
      <c r="C58" s="14"/>
      <c r="D58" s="14"/>
      <c r="E58" s="14"/>
      <c r="F58" s="326" t="s">
        <v>217</v>
      </c>
      <c r="G58" s="311"/>
      <c r="H58" s="14"/>
      <c r="I58" s="341" t="s">
        <v>9</v>
      </c>
      <c r="J58" s="84"/>
      <c r="K58" s="339" t="s">
        <v>57</v>
      </c>
      <c r="L58" s="345" t="s">
        <v>221</v>
      </c>
      <c r="M58" s="339" t="s">
        <v>2</v>
      </c>
      <c r="N58" s="343"/>
      <c r="O58" s="344"/>
    </row>
    <row r="59" spans="2:15" x14ac:dyDescent="0.2">
      <c r="B59" s="157"/>
      <c r="C59" s="14"/>
      <c r="D59" s="14"/>
      <c r="E59" s="14"/>
      <c r="F59" s="330">
        <f>C63+C66+G63+G66+G69</f>
        <v>6574.8559999999998</v>
      </c>
      <c r="G59" s="14"/>
      <c r="H59" s="14"/>
      <c r="I59" s="330">
        <f>G26</f>
        <v>7421.768</v>
      </c>
      <c r="J59" s="84"/>
      <c r="K59" s="340">
        <f>G14</f>
        <v>3382.4689999999996</v>
      </c>
      <c r="L59" s="343"/>
      <c r="M59" s="340">
        <f>L65+M62+N65</f>
        <v>2247.047</v>
      </c>
      <c r="N59" s="343"/>
      <c r="O59" s="344"/>
    </row>
    <row r="60" spans="2:15" x14ac:dyDescent="0.2">
      <c r="B60" s="157"/>
      <c r="C60" s="14"/>
      <c r="D60" s="14"/>
      <c r="E60" s="14"/>
      <c r="F60" s="14"/>
      <c r="G60" s="311"/>
      <c r="H60" s="14"/>
      <c r="I60" s="14"/>
      <c r="J60" s="84"/>
      <c r="K60" s="343"/>
      <c r="L60" s="343"/>
      <c r="M60" s="343"/>
      <c r="N60" s="343"/>
      <c r="O60" s="344"/>
    </row>
    <row r="61" spans="2:15" x14ac:dyDescent="0.2">
      <c r="B61" s="157"/>
      <c r="C61" s="14"/>
      <c r="D61" s="14"/>
      <c r="E61" s="14"/>
      <c r="F61" s="14"/>
      <c r="G61" s="311"/>
      <c r="H61" s="14"/>
      <c r="I61" s="14"/>
      <c r="J61" s="84"/>
      <c r="K61" s="343"/>
      <c r="L61" s="343"/>
      <c r="M61" s="339" t="s">
        <v>50</v>
      </c>
      <c r="N61" s="343"/>
      <c r="O61" s="344"/>
    </row>
    <row r="62" spans="2:15" x14ac:dyDescent="0.2">
      <c r="B62" s="157"/>
      <c r="C62" s="322" t="s">
        <v>21</v>
      </c>
      <c r="D62" s="323"/>
      <c r="E62" s="324"/>
      <c r="F62" s="14"/>
      <c r="G62" s="326" t="s">
        <v>104</v>
      </c>
      <c r="H62" s="14"/>
      <c r="I62" s="14"/>
      <c r="J62" s="84"/>
      <c r="K62" s="343"/>
      <c r="L62" s="343"/>
      <c r="M62" s="340">
        <f>G9</f>
        <v>471.98500000000001</v>
      </c>
      <c r="N62" s="343"/>
      <c r="O62" s="344"/>
    </row>
    <row r="63" spans="2:15" x14ac:dyDescent="0.2">
      <c r="B63" s="157"/>
      <c r="C63" s="514">
        <f>G27</f>
        <v>4085.6019999999999</v>
      </c>
      <c r="D63" s="515"/>
      <c r="E63" s="516"/>
      <c r="F63" s="14"/>
      <c r="G63" s="325">
        <f>G29</f>
        <v>176.31200000000001</v>
      </c>
      <c r="H63" s="14"/>
      <c r="I63" s="14"/>
      <c r="J63" s="84"/>
      <c r="K63" s="343"/>
      <c r="L63" s="343"/>
      <c r="M63" s="343"/>
      <c r="N63" s="343"/>
      <c r="O63" s="344"/>
    </row>
    <row r="64" spans="2:15" x14ac:dyDescent="0.2">
      <c r="B64" s="157"/>
      <c r="C64" s="14"/>
      <c r="D64" s="14"/>
      <c r="E64" s="14"/>
      <c r="F64" s="14"/>
      <c r="G64" s="311"/>
      <c r="H64" s="14"/>
      <c r="I64" s="14"/>
      <c r="J64" s="84"/>
      <c r="K64" s="343"/>
      <c r="L64" s="339" t="s">
        <v>220</v>
      </c>
      <c r="M64" s="343"/>
      <c r="N64" s="339" t="s">
        <v>7</v>
      </c>
      <c r="O64" s="344"/>
    </row>
    <row r="65" spans="2:63" x14ac:dyDescent="0.2">
      <c r="B65" s="157"/>
      <c r="C65" s="519" t="s">
        <v>212</v>
      </c>
      <c r="D65" s="520"/>
      <c r="E65" s="521"/>
      <c r="F65" s="14"/>
      <c r="G65" s="326" t="s">
        <v>209</v>
      </c>
      <c r="H65" s="14"/>
      <c r="I65" s="14"/>
      <c r="J65" s="84"/>
      <c r="K65" s="343"/>
      <c r="L65" s="340">
        <f>G10</f>
        <v>697.45500000000004</v>
      </c>
      <c r="M65" s="343"/>
      <c r="N65" s="340">
        <f>G11</f>
        <v>1077.607</v>
      </c>
      <c r="O65" s="344"/>
    </row>
    <row r="66" spans="2:63" x14ac:dyDescent="0.2">
      <c r="B66" s="157"/>
      <c r="C66" s="514">
        <f>G28</f>
        <v>1770.279</v>
      </c>
      <c r="D66" s="515"/>
      <c r="E66" s="516"/>
      <c r="F66" s="14"/>
      <c r="G66" s="327">
        <f>G31</f>
        <v>83.531999999999996</v>
      </c>
      <c r="H66" s="14"/>
      <c r="I66" s="14"/>
      <c r="J66" s="84"/>
      <c r="K66" s="343"/>
      <c r="L66" s="343"/>
      <c r="M66" s="343"/>
      <c r="N66" s="343"/>
      <c r="O66" s="344"/>
    </row>
    <row r="67" spans="2:63" x14ac:dyDescent="0.2">
      <c r="B67" s="157"/>
      <c r="C67" s="14"/>
      <c r="D67" s="14"/>
      <c r="E67" s="14"/>
      <c r="F67" s="14"/>
      <c r="G67" s="14"/>
      <c r="H67" s="14"/>
      <c r="I67" s="14"/>
      <c r="J67" s="84"/>
      <c r="K67" s="343"/>
      <c r="L67" s="343"/>
      <c r="M67" s="343"/>
      <c r="N67" s="343"/>
      <c r="O67" s="344"/>
    </row>
    <row r="68" spans="2:63" x14ac:dyDescent="0.2">
      <c r="B68" s="157"/>
      <c r="C68" s="14"/>
      <c r="D68" s="14"/>
      <c r="E68" s="14"/>
      <c r="F68" s="14"/>
      <c r="G68" s="328" t="s">
        <v>108</v>
      </c>
      <c r="H68" s="14"/>
      <c r="I68" s="14"/>
      <c r="J68" s="84"/>
      <c r="K68" s="343"/>
      <c r="L68" s="343"/>
      <c r="M68" s="343"/>
      <c r="N68" s="343"/>
      <c r="O68" s="344"/>
    </row>
    <row r="69" spans="2:63" x14ac:dyDescent="0.2">
      <c r="B69" s="157"/>
      <c r="C69" s="14"/>
      <c r="D69" s="14"/>
      <c r="E69" s="14"/>
      <c r="F69" s="14"/>
      <c r="G69" s="329">
        <f>G33</f>
        <v>459.13099999999997</v>
      </c>
      <c r="H69" s="14"/>
      <c r="I69" s="14"/>
      <c r="J69" s="84"/>
      <c r="K69" s="343"/>
      <c r="L69" s="343"/>
      <c r="M69" s="343"/>
      <c r="N69" s="343"/>
      <c r="O69" s="344"/>
    </row>
    <row r="70" spans="2:63" ht="15.75" thickBot="1" x14ac:dyDescent="0.25">
      <c r="B70" s="158"/>
      <c r="C70" s="63"/>
      <c r="D70" s="63"/>
      <c r="E70" s="63"/>
      <c r="F70" s="63"/>
      <c r="G70" s="346"/>
      <c r="H70" s="63"/>
      <c r="I70" s="63"/>
      <c r="J70" s="204"/>
      <c r="K70" s="347"/>
      <c r="L70" s="347"/>
      <c r="M70" s="347"/>
      <c r="N70" s="347"/>
      <c r="O70" s="348"/>
    </row>
    <row r="71" spans="2:63" x14ac:dyDescent="0.2">
      <c r="B71" s="201"/>
      <c r="C71" s="45"/>
      <c r="D71" s="45"/>
      <c r="E71" s="45"/>
      <c r="F71" s="45"/>
      <c r="G71" s="45"/>
      <c r="H71" s="45"/>
      <c r="K71" s="335"/>
      <c r="L71" s="335"/>
      <c r="M71" s="335"/>
      <c r="N71" s="335"/>
      <c r="O71" s="335"/>
    </row>
    <row r="72" spans="2:63" x14ac:dyDescent="0.2">
      <c r="B72" s="200"/>
      <c r="C72" s="2"/>
      <c r="D72" s="2"/>
      <c r="E72" s="2"/>
      <c r="K72" s="335"/>
      <c r="L72" s="335"/>
      <c r="M72" s="335"/>
      <c r="N72" s="335"/>
      <c r="O72" s="335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</row>
    <row r="73" spans="2:63" x14ac:dyDescent="0.2">
      <c r="B73" s="200"/>
      <c r="C73" s="2"/>
      <c r="D73" s="2"/>
      <c r="E73" s="2"/>
      <c r="K73" s="335"/>
      <c r="L73" s="335"/>
      <c r="M73" s="335"/>
      <c r="N73" s="335"/>
      <c r="O73" s="335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</row>
    <row r="74" spans="2:63" x14ac:dyDescent="0.2">
      <c r="B74" s="200"/>
      <c r="C74" s="2"/>
      <c r="D74" s="2"/>
      <c r="E74" s="2"/>
      <c r="K74" s="335"/>
      <c r="L74" s="335"/>
      <c r="M74" s="335"/>
      <c r="N74" s="335"/>
      <c r="O74" s="335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</row>
    <row r="75" spans="2:63" x14ac:dyDescent="0.2">
      <c r="B75" s="200"/>
      <c r="C75" s="2"/>
      <c r="D75" s="2"/>
      <c r="E75" s="2"/>
      <c r="K75" s="335"/>
      <c r="L75" s="335"/>
      <c r="M75" s="335"/>
      <c r="N75" s="335"/>
      <c r="O75" s="335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</row>
    <row r="76" spans="2:63" x14ac:dyDescent="0.2">
      <c r="B76" s="200"/>
      <c r="C76" s="2"/>
      <c r="D76" s="2"/>
      <c r="E76" s="2"/>
      <c r="K76" s="335"/>
      <c r="L76" s="335"/>
      <c r="M76" s="335"/>
      <c r="N76" s="335"/>
      <c r="O76" s="335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</row>
    <row r="77" spans="2:63" x14ac:dyDescent="0.2">
      <c r="B77" s="200"/>
      <c r="C77" s="2"/>
      <c r="D77" s="2"/>
      <c r="E77" s="2"/>
      <c r="K77" s="335"/>
      <c r="L77" s="335"/>
      <c r="M77" s="335"/>
      <c r="N77" s="335"/>
      <c r="O77" s="335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</row>
    <row r="78" spans="2:63" x14ac:dyDescent="0.2">
      <c r="B78" s="200"/>
      <c r="C78" s="2"/>
      <c r="D78" s="2"/>
      <c r="E78" s="2"/>
      <c r="K78" s="335"/>
      <c r="L78" s="335"/>
      <c r="M78" s="335"/>
      <c r="N78" s="335"/>
      <c r="O78" s="335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</row>
    <row r="79" spans="2:63" x14ac:dyDescent="0.2">
      <c r="B79" s="200"/>
      <c r="C79" s="2"/>
      <c r="D79" s="2"/>
      <c r="E79" s="2"/>
      <c r="K79" s="335"/>
      <c r="L79" s="335"/>
      <c r="M79" s="335"/>
      <c r="N79" s="335"/>
      <c r="O79" s="335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</row>
    <row r="80" spans="2:63" x14ac:dyDescent="0.2">
      <c r="B80" s="200"/>
      <c r="C80" s="2"/>
      <c r="D80" s="2"/>
      <c r="E80" s="2"/>
      <c r="K80" s="335"/>
      <c r="L80" s="335"/>
      <c r="M80" s="335"/>
      <c r="N80" s="335"/>
      <c r="O80" s="335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</row>
    <row r="81" spans="2:63" x14ac:dyDescent="0.2">
      <c r="B81" s="200"/>
      <c r="C81" s="2"/>
      <c r="D81" s="2"/>
      <c r="E81" s="2"/>
      <c r="K81" s="335"/>
      <c r="L81" s="335"/>
      <c r="M81" s="335"/>
      <c r="N81" s="335"/>
      <c r="O81" s="335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</row>
    <row r="82" spans="2:63" x14ac:dyDescent="0.2">
      <c r="B82" s="200"/>
      <c r="C82" s="2"/>
      <c r="D82" s="2"/>
      <c r="E82" s="2"/>
      <c r="K82" s="335"/>
      <c r="L82" s="335"/>
      <c r="M82" s="335"/>
      <c r="N82" s="335"/>
      <c r="O82" s="335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</row>
    <row r="83" spans="2:63" x14ac:dyDescent="0.2">
      <c r="B83" s="200"/>
      <c r="C83" s="2"/>
      <c r="D83" s="2"/>
      <c r="E83" s="2"/>
      <c r="K83" s="335"/>
      <c r="L83" s="335"/>
      <c r="M83" s="335"/>
      <c r="N83" s="335"/>
      <c r="O83" s="335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</row>
    <row r="84" spans="2:63" x14ac:dyDescent="0.2">
      <c r="B84" s="200"/>
      <c r="C84" s="2"/>
      <c r="D84" s="2"/>
      <c r="E84" s="2"/>
      <c r="K84" s="335"/>
      <c r="L84" s="335"/>
      <c r="M84" s="335"/>
      <c r="N84" s="335"/>
      <c r="O84" s="335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</row>
    <row r="85" spans="2:63" x14ac:dyDescent="0.2">
      <c r="B85" s="200"/>
      <c r="C85" s="2"/>
      <c r="D85" s="2"/>
      <c r="E85" s="2"/>
      <c r="K85" s="335"/>
      <c r="L85" s="335"/>
      <c r="M85" s="335"/>
      <c r="N85" s="335"/>
      <c r="O85" s="335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</row>
    <row r="86" spans="2:63" x14ac:dyDescent="0.2">
      <c r="B86" s="200"/>
      <c r="C86" s="2"/>
      <c r="D86" s="2"/>
      <c r="E86" s="2"/>
      <c r="K86" s="335"/>
      <c r="L86" s="335"/>
      <c r="M86" s="335"/>
      <c r="N86" s="335"/>
      <c r="O86" s="335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</row>
    <row r="87" spans="2:63" x14ac:dyDescent="0.2">
      <c r="B87" s="200"/>
      <c r="C87" s="2"/>
      <c r="D87" s="2"/>
      <c r="E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</row>
    <row r="88" spans="2:63" x14ac:dyDescent="0.2">
      <c r="B88" s="200"/>
      <c r="C88" s="2"/>
      <c r="D88" s="2"/>
      <c r="E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</row>
    <row r="89" spans="2:63" x14ac:dyDescent="0.2">
      <c r="B89" s="200"/>
      <c r="C89" s="2"/>
      <c r="D89" s="2"/>
      <c r="E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</row>
    <row r="90" spans="2:63" x14ac:dyDescent="0.2">
      <c r="B90" s="200"/>
      <c r="C90" s="2"/>
      <c r="D90" s="2"/>
      <c r="E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</row>
    <row r="91" spans="2:63" x14ac:dyDescent="0.2">
      <c r="B91" s="200"/>
      <c r="C91" s="2"/>
      <c r="D91" s="2"/>
      <c r="E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</row>
    <row r="92" spans="2:63" x14ac:dyDescent="0.2">
      <c r="B92" s="200"/>
      <c r="C92" s="2"/>
      <c r="D92" s="2"/>
      <c r="E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</row>
    <row r="93" spans="2:63" x14ac:dyDescent="0.2">
      <c r="B93" s="200"/>
      <c r="C93" s="2"/>
      <c r="D93" s="2"/>
      <c r="E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</row>
    <row r="94" spans="2:63" x14ac:dyDescent="0.2">
      <c r="B94" s="200"/>
      <c r="C94" s="2"/>
      <c r="D94" s="2"/>
      <c r="E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</row>
    <row r="95" spans="2:63" x14ac:dyDescent="0.2">
      <c r="B95" s="200"/>
      <c r="C95" s="2"/>
      <c r="D95" s="2"/>
      <c r="E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</row>
    <row r="96" spans="2:63" x14ac:dyDescent="0.2">
      <c r="B96" s="200"/>
      <c r="C96" s="2"/>
      <c r="D96" s="2"/>
      <c r="E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</row>
    <row r="97" spans="2:63" x14ac:dyDescent="0.2">
      <c r="B97" s="200"/>
      <c r="C97" s="2"/>
      <c r="D97" s="2"/>
      <c r="E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</row>
    <row r="98" spans="2:63" x14ac:dyDescent="0.2">
      <c r="B98" s="200"/>
      <c r="C98" s="2"/>
      <c r="D98" s="2"/>
      <c r="E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</row>
    <row r="99" spans="2:63" x14ac:dyDescent="0.2">
      <c r="B99" s="200"/>
      <c r="C99" s="2"/>
      <c r="D99" s="2"/>
      <c r="E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</row>
    <row r="100" spans="2:63" x14ac:dyDescent="0.2">
      <c r="B100" s="200"/>
      <c r="C100" s="2"/>
      <c r="D100" s="2"/>
      <c r="E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</row>
    <row r="101" spans="2:63" x14ac:dyDescent="0.2">
      <c r="B101" s="200"/>
      <c r="C101" s="2"/>
      <c r="D101" s="2"/>
      <c r="E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</row>
    <row r="102" spans="2:63" x14ac:dyDescent="0.2">
      <c r="B102" s="200"/>
      <c r="C102" s="2"/>
      <c r="D102" s="2"/>
      <c r="E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</row>
    <row r="103" spans="2:63" x14ac:dyDescent="0.2">
      <c r="B103" s="200"/>
      <c r="C103" s="2"/>
      <c r="D103" s="2"/>
      <c r="E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</row>
    <row r="104" spans="2:63" x14ac:dyDescent="0.2">
      <c r="B104" s="200"/>
      <c r="C104" s="2"/>
      <c r="D104" s="2"/>
      <c r="E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</row>
    <row r="105" spans="2:63" x14ac:dyDescent="0.2">
      <c r="B105" s="200"/>
      <c r="C105" s="2"/>
      <c r="D105" s="2"/>
      <c r="E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</row>
    <row r="106" spans="2:63" x14ac:dyDescent="0.2">
      <c r="B106" s="200"/>
      <c r="C106" s="2"/>
      <c r="D106" s="2"/>
      <c r="E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</row>
    <row r="107" spans="2:63" x14ac:dyDescent="0.2">
      <c r="B107" s="200"/>
      <c r="C107" s="2"/>
      <c r="D107" s="2"/>
      <c r="E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</row>
    <row r="108" spans="2:63" x14ac:dyDescent="0.2">
      <c r="B108" s="200"/>
      <c r="C108" s="2"/>
      <c r="D108" s="2"/>
      <c r="E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</row>
    <row r="109" spans="2:63" x14ac:dyDescent="0.2">
      <c r="B109" s="200"/>
      <c r="C109" s="2"/>
      <c r="D109" s="2"/>
      <c r="E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</row>
    <row r="110" spans="2:63" x14ac:dyDescent="0.2">
      <c r="B110" s="200"/>
      <c r="C110" s="2"/>
      <c r="D110" s="2"/>
      <c r="E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</row>
    <row r="111" spans="2:63" x14ac:dyDescent="0.2">
      <c r="B111" s="200"/>
      <c r="C111" s="2"/>
      <c r="D111" s="2"/>
      <c r="E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</row>
    <row r="112" spans="2:63" x14ac:dyDescent="0.2">
      <c r="B112" s="200"/>
      <c r="C112" s="2"/>
      <c r="D112" s="2"/>
      <c r="E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</row>
  </sheetData>
  <mergeCells count="5">
    <mergeCell ref="C66:E66"/>
    <mergeCell ref="I50:K50"/>
    <mergeCell ref="C63:E63"/>
    <mergeCell ref="C65:E65"/>
    <mergeCell ref="C2:E2"/>
  </mergeCells>
  <phoneticPr fontId="0" type="noConversion"/>
  <pageMargins left="0.75" right="0.75" top="1" bottom="1" header="0.5" footer="0.5"/>
  <pageSetup scale="71" orientation="portrait" horizontalDpi="300" r:id="rId1"/>
  <headerFooter alignWithMargins="0"/>
  <rowBreaks count="1" manualBreakCount="1">
    <brk id="37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2"/>
  <dimension ref="B1:F20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6.140625" customWidth="1"/>
    <col min="4" max="4" width="23.5703125" customWidth="1"/>
    <col min="5" max="5" width="3.140625" customWidth="1"/>
    <col min="6" max="6" width="10.7109375" style="2" customWidth="1"/>
    <col min="7" max="7" width="3.140625" customWidth="1"/>
  </cols>
  <sheetData>
    <row r="1" spans="2:6" ht="18" x14ac:dyDescent="0.25">
      <c r="C1" s="1" t="s">
        <v>5</v>
      </c>
    </row>
    <row r="2" spans="2:6" x14ac:dyDescent="0.2">
      <c r="C2" s="2" t="s">
        <v>20</v>
      </c>
    </row>
    <row r="4" spans="2:6" x14ac:dyDescent="0.2">
      <c r="C4" s="3" t="s">
        <v>1</v>
      </c>
      <c r="D4" s="2"/>
      <c r="E4" s="2"/>
    </row>
    <row r="5" spans="2:6" ht="15.75" thickBot="1" x14ac:dyDescent="0.25">
      <c r="C5" s="33"/>
      <c r="D5" s="2"/>
      <c r="E5" s="2"/>
    </row>
    <row r="6" spans="2:6" x14ac:dyDescent="0.2">
      <c r="B6" s="4"/>
      <c r="C6" s="36"/>
      <c r="D6" s="37"/>
      <c r="E6" s="6"/>
      <c r="F6" s="45"/>
    </row>
    <row r="7" spans="2:6" x14ac:dyDescent="0.2">
      <c r="B7" s="7"/>
      <c r="C7" s="5" t="s">
        <v>25</v>
      </c>
      <c r="D7" s="8">
        <v>527156</v>
      </c>
      <c r="E7" s="47"/>
      <c r="F7" s="45"/>
    </row>
    <row r="8" spans="2:6" x14ac:dyDescent="0.2">
      <c r="B8" s="7"/>
      <c r="C8" s="5" t="s">
        <v>21</v>
      </c>
      <c r="D8" s="8">
        <v>8543132</v>
      </c>
      <c r="E8" s="47"/>
      <c r="F8" s="45"/>
    </row>
    <row r="9" spans="2:6" ht="15.75" thickBot="1" x14ac:dyDescent="0.25">
      <c r="B9" s="10"/>
      <c r="C9" s="11"/>
      <c r="D9" s="11"/>
      <c r="E9" s="12"/>
      <c r="F9" s="45"/>
    </row>
    <row r="10" spans="2:6" x14ac:dyDescent="0.2">
      <c r="C10" s="2"/>
      <c r="D10" s="2"/>
      <c r="E10" s="2"/>
    </row>
    <row r="11" spans="2:6" x14ac:dyDescent="0.2">
      <c r="C11" s="3" t="s">
        <v>4</v>
      </c>
      <c r="D11" s="2"/>
      <c r="E11" s="2"/>
    </row>
    <row r="12" spans="2:6" ht="15.75" thickBot="1" x14ac:dyDescent="0.25">
      <c r="C12" s="33"/>
      <c r="D12" s="2"/>
      <c r="E12" s="2"/>
    </row>
    <row r="13" spans="2:6" x14ac:dyDescent="0.2">
      <c r="B13" s="13"/>
      <c r="C13" s="15"/>
      <c r="D13" s="15"/>
      <c r="E13" s="39"/>
      <c r="F13"/>
    </row>
    <row r="14" spans="2:6" ht="15.75" x14ac:dyDescent="0.25">
      <c r="B14" s="17"/>
      <c r="C14" s="19" t="s">
        <v>22</v>
      </c>
      <c r="D14" s="74">
        <f>D8/D7</f>
        <v>16.206079414822177</v>
      </c>
      <c r="E14" s="40"/>
      <c r="F14"/>
    </row>
    <row r="15" spans="2:6" x14ac:dyDescent="0.2">
      <c r="B15" s="17"/>
      <c r="C15" s="14"/>
      <c r="D15" s="21"/>
      <c r="E15" s="40"/>
      <c r="F15"/>
    </row>
    <row r="16" spans="2:6" s="2" customFormat="1" ht="15.75" x14ac:dyDescent="0.25">
      <c r="B16" s="32"/>
      <c r="C16" s="14" t="s">
        <v>23</v>
      </c>
      <c r="D16" s="64">
        <f>365/D14</f>
        <v>22.522412155167451</v>
      </c>
      <c r="E16" s="18"/>
    </row>
    <row r="17" spans="2:6" x14ac:dyDescent="0.2">
      <c r="B17" s="17"/>
      <c r="C17" s="14"/>
      <c r="D17" s="14"/>
      <c r="E17" s="40"/>
      <c r="F17"/>
    </row>
    <row r="18" spans="2:6" x14ac:dyDescent="0.2">
      <c r="B18" s="17"/>
      <c r="C18" s="14" t="s">
        <v>174</v>
      </c>
      <c r="D18" s="49"/>
      <c r="E18" s="40"/>
      <c r="F18"/>
    </row>
    <row r="19" spans="2:6" x14ac:dyDescent="0.2">
      <c r="B19" s="17"/>
      <c r="C19" s="279">
        <f>D16</f>
        <v>22.522412155167451</v>
      </c>
      <c r="D19" s="49" t="s">
        <v>173</v>
      </c>
      <c r="E19" s="40"/>
      <c r="F19"/>
    </row>
    <row r="20" spans="2:6" ht="13.5" thickBot="1" x14ac:dyDescent="0.25">
      <c r="B20" s="28"/>
      <c r="C20" s="29"/>
      <c r="D20" s="50"/>
      <c r="E20" s="30"/>
      <c r="F2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"/>
  <dimension ref="B1:I16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19.7109375" customWidth="1"/>
    <col min="4" max="4" width="13.140625" customWidth="1"/>
    <col min="5" max="5" width="3.140625" customWidth="1"/>
    <col min="6" max="6" width="6" customWidth="1"/>
    <col min="8" max="8" width="3.140625" style="2" customWidth="1"/>
    <col min="9" max="9" width="6.85546875" style="2" customWidth="1"/>
    <col min="10" max="10" width="3.140625" customWidth="1"/>
  </cols>
  <sheetData>
    <row r="1" spans="2:9" ht="18" x14ac:dyDescent="0.25">
      <c r="C1" s="1" t="s">
        <v>5</v>
      </c>
    </row>
    <row r="2" spans="2:9" x14ac:dyDescent="0.2">
      <c r="C2" s="2" t="s">
        <v>26</v>
      </c>
    </row>
    <row r="4" spans="2:9" x14ac:dyDescent="0.2">
      <c r="C4" s="3" t="s">
        <v>1</v>
      </c>
      <c r="D4" s="2"/>
      <c r="E4" s="2"/>
      <c r="F4" s="2"/>
      <c r="G4" s="2"/>
    </row>
    <row r="5" spans="2:9" ht="15.75" thickBot="1" x14ac:dyDescent="0.25">
      <c r="C5" s="33"/>
      <c r="D5" s="34"/>
      <c r="E5" s="2"/>
      <c r="F5" s="2"/>
      <c r="G5" s="2"/>
    </row>
    <row r="6" spans="2:9" x14ac:dyDescent="0.2">
      <c r="B6" s="4"/>
      <c r="C6" s="36"/>
      <c r="D6" s="37"/>
      <c r="E6" s="6"/>
      <c r="F6" s="66"/>
      <c r="G6" s="66"/>
      <c r="H6" s="45"/>
    </row>
    <row r="7" spans="2:9" x14ac:dyDescent="0.2">
      <c r="B7" s="7"/>
      <c r="C7" s="5" t="s">
        <v>24</v>
      </c>
      <c r="D7" s="65">
        <v>0.19</v>
      </c>
      <c r="E7" s="47"/>
      <c r="F7" s="67"/>
      <c r="G7" s="67"/>
      <c r="H7" s="45"/>
    </row>
    <row r="8" spans="2:9" ht="15.75" thickBot="1" x14ac:dyDescent="0.25">
      <c r="B8" s="10"/>
      <c r="C8" s="11"/>
      <c r="D8" s="11"/>
      <c r="E8" s="12"/>
      <c r="F8" s="66"/>
      <c r="G8" s="66"/>
      <c r="H8" s="45"/>
    </row>
    <row r="9" spans="2:9" x14ac:dyDescent="0.2">
      <c r="C9" s="2"/>
      <c r="D9" s="2"/>
      <c r="E9" s="2"/>
      <c r="F9" s="2"/>
      <c r="G9" s="2"/>
    </row>
    <row r="10" spans="2:9" x14ac:dyDescent="0.2">
      <c r="C10" s="3" t="s">
        <v>4</v>
      </c>
      <c r="D10" s="2"/>
      <c r="E10" s="2"/>
      <c r="F10" s="2"/>
      <c r="G10" s="2"/>
    </row>
    <row r="11" spans="2:9" ht="15.75" thickBot="1" x14ac:dyDescent="0.25">
      <c r="C11" s="33"/>
      <c r="D11" s="2"/>
      <c r="E11" s="2"/>
      <c r="F11" s="2"/>
      <c r="G11" s="2"/>
    </row>
    <row r="12" spans="2:9" x14ac:dyDescent="0.2">
      <c r="B12" s="13"/>
      <c r="C12" s="15"/>
      <c r="D12" s="60"/>
      <c r="E12" s="39"/>
      <c r="H12"/>
      <c r="I12"/>
    </row>
    <row r="13" spans="2:9" s="2" customFormat="1" ht="15.75" x14ac:dyDescent="0.25">
      <c r="B13" s="32"/>
      <c r="C13" s="14" t="s">
        <v>243</v>
      </c>
      <c r="D13" s="70">
        <f>D7/(1-D7)</f>
        <v>0.23456790123456789</v>
      </c>
      <c r="E13" s="18"/>
    </row>
    <row r="14" spans="2:9" x14ac:dyDescent="0.2">
      <c r="B14" s="17"/>
      <c r="C14" s="14"/>
      <c r="D14" s="62"/>
      <c r="E14" s="40"/>
      <c r="H14"/>
      <c r="I14"/>
    </row>
    <row r="15" spans="2:9" ht="15.75" x14ac:dyDescent="0.25">
      <c r="B15" s="17"/>
      <c r="C15" s="14" t="s">
        <v>244</v>
      </c>
      <c r="D15" s="69">
        <f>1+D13</f>
        <v>1.2345679012345678</v>
      </c>
      <c r="E15" s="40"/>
      <c r="H15"/>
      <c r="I15"/>
    </row>
    <row r="16" spans="2:9" ht="13.5" thickBot="1" x14ac:dyDescent="0.25">
      <c r="B16" s="28"/>
      <c r="C16" s="29"/>
      <c r="D16" s="29"/>
      <c r="E16" s="30"/>
      <c r="H16"/>
      <c r="I16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1"/>
  <dimension ref="B1:I33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33" customWidth="1"/>
    <col min="4" max="4" width="15.5703125" bestFit="1" customWidth="1"/>
    <col min="5" max="5" width="3.140625" customWidth="1"/>
    <col min="6" max="6" width="15" customWidth="1"/>
    <col min="7" max="7" width="2.5703125" style="77" customWidth="1"/>
    <col min="8" max="8" width="12.5703125" style="2" customWidth="1"/>
    <col min="9" max="9" width="2.5703125" style="2" customWidth="1"/>
    <col min="10" max="10" width="11.85546875" customWidth="1"/>
    <col min="11" max="11" width="3.140625" customWidth="1"/>
  </cols>
  <sheetData>
    <row r="1" spans="2:8" ht="18" x14ac:dyDescent="0.25">
      <c r="C1" s="1" t="s">
        <v>5</v>
      </c>
    </row>
    <row r="2" spans="2:8" x14ac:dyDescent="0.2">
      <c r="C2" s="2" t="s">
        <v>27</v>
      </c>
    </row>
    <row r="4" spans="2:8" x14ac:dyDescent="0.2">
      <c r="C4" s="3" t="s">
        <v>1</v>
      </c>
      <c r="D4" s="2"/>
      <c r="E4" s="2"/>
      <c r="F4" s="2"/>
      <c r="G4" s="78"/>
    </row>
    <row r="5" spans="2:8" ht="15.75" thickBot="1" x14ac:dyDescent="0.25">
      <c r="C5" s="33"/>
      <c r="D5" s="34"/>
      <c r="E5" s="2"/>
      <c r="F5" s="2"/>
      <c r="G5" s="78"/>
    </row>
    <row r="6" spans="2:8" x14ac:dyDescent="0.2">
      <c r="B6" s="4"/>
      <c r="C6" s="37"/>
      <c r="D6" s="37"/>
      <c r="E6" s="6"/>
      <c r="F6" s="66"/>
      <c r="G6" s="79"/>
      <c r="H6" s="45"/>
    </row>
    <row r="7" spans="2:8" x14ac:dyDescent="0.2">
      <c r="B7" s="7"/>
      <c r="C7" s="5" t="s">
        <v>28</v>
      </c>
      <c r="D7" s="252">
        <v>534000</v>
      </c>
      <c r="E7" s="38"/>
      <c r="F7" s="66"/>
      <c r="G7" s="79"/>
      <c r="H7" s="45"/>
    </row>
    <row r="8" spans="2:8" x14ac:dyDescent="0.2">
      <c r="B8" s="7"/>
      <c r="C8" s="5" t="s">
        <v>29</v>
      </c>
      <c r="D8" s="8">
        <v>185000</v>
      </c>
      <c r="E8" s="38"/>
      <c r="F8" s="66"/>
      <c r="G8" s="79"/>
      <c r="H8" s="45"/>
    </row>
    <row r="9" spans="2:8" x14ac:dyDescent="0.2">
      <c r="B9" s="7"/>
      <c r="C9" s="5" t="s">
        <v>14</v>
      </c>
      <c r="D9" s="8">
        <v>7450000</v>
      </c>
      <c r="E9" s="38"/>
      <c r="F9" s="66"/>
      <c r="G9" s="79"/>
      <c r="H9" s="45"/>
    </row>
    <row r="10" spans="2:8" x14ac:dyDescent="0.2">
      <c r="B10" s="7"/>
      <c r="C10" s="5" t="s">
        <v>30</v>
      </c>
      <c r="D10" s="253">
        <v>365000</v>
      </c>
      <c r="E10" s="47"/>
      <c r="F10" s="67"/>
      <c r="G10" s="80"/>
      <c r="H10" s="45"/>
    </row>
    <row r="11" spans="2:8" x14ac:dyDescent="0.2">
      <c r="B11" s="7"/>
      <c r="C11" s="5" t="s">
        <v>31</v>
      </c>
      <c r="D11" s="252">
        <v>49</v>
      </c>
      <c r="E11" s="47"/>
      <c r="F11" s="67"/>
      <c r="G11" s="80"/>
      <c r="H11" s="45"/>
    </row>
    <row r="12" spans="2:8" x14ac:dyDescent="0.2">
      <c r="B12" s="7"/>
      <c r="C12" s="5" t="s">
        <v>9</v>
      </c>
      <c r="D12" s="252">
        <v>15400000</v>
      </c>
      <c r="E12" s="47"/>
      <c r="F12" s="67"/>
      <c r="G12" s="80"/>
      <c r="H12" s="45"/>
    </row>
    <row r="13" spans="2:8" ht="15.75" thickBot="1" x14ac:dyDescent="0.25">
      <c r="B13" s="10"/>
      <c r="C13" s="11"/>
      <c r="D13" s="11"/>
      <c r="E13" s="12"/>
      <c r="F13" s="66"/>
      <c r="G13" s="79"/>
      <c r="H13" s="45"/>
    </row>
    <row r="14" spans="2:8" x14ac:dyDescent="0.2">
      <c r="C14" s="2"/>
      <c r="D14" s="2"/>
      <c r="E14" s="2"/>
      <c r="F14" s="2"/>
      <c r="G14" s="78"/>
    </row>
    <row r="15" spans="2:8" x14ac:dyDescent="0.2">
      <c r="C15" s="3" t="s">
        <v>4</v>
      </c>
      <c r="D15" s="2"/>
      <c r="E15" s="2"/>
      <c r="F15" s="2"/>
      <c r="G15" s="78"/>
    </row>
    <row r="16" spans="2:8" ht="15.75" thickBot="1" x14ac:dyDescent="0.25">
      <c r="C16" s="33"/>
      <c r="D16" s="2"/>
      <c r="E16" s="2"/>
      <c r="F16" s="2"/>
      <c r="G16" s="78"/>
    </row>
    <row r="17" spans="2:9" x14ac:dyDescent="0.2">
      <c r="B17" s="13"/>
      <c r="C17" s="15"/>
      <c r="D17" s="15"/>
      <c r="E17" s="39"/>
      <c r="G17"/>
      <c r="H17"/>
      <c r="I17"/>
    </row>
    <row r="18" spans="2:9" x14ac:dyDescent="0.2">
      <c r="B18" s="17"/>
      <c r="C18" s="19" t="s">
        <v>235</v>
      </c>
      <c r="D18" s="41">
        <f>D7+D8</f>
        <v>719000</v>
      </c>
      <c r="E18" s="40"/>
      <c r="G18"/>
      <c r="H18"/>
      <c r="I18"/>
    </row>
    <row r="19" spans="2:9" x14ac:dyDescent="0.2">
      <c r="B19" s="17"/>
      <c r="C19" s="14"/>
      <c r="D19" s="21"/>
      <c r="E19" s="40"/>
      <c r="G19"/>
      <c r="H19"/>
      <c r="I19"/>
    </row>
    <row r="20" spans="2:9" ht="15.75" x14ac:dyDescent="0.25">
      <c r="B20" s="17"/>
      <c r="C20" s="26" t="s">
        <v>236</v>
      </c>
      <c r="D20" s="82">
        <f>D18/D10</f>
        <v>1.9698630136986301</v>
      </c>
      <c r="E20" s="40"/>
      <c r="G20"/>
      <c r="H20"/>
      <c r="I20"/>
    </row>
    <row r="21" spans="2:9" x14ac:dyDescent="0.2">
      <c r="B21" s="17"/>
      <c r="C21" s="14"/>
      <c r="D21" s="14"/>
      <c r="E21" s="40"/>
      <c r="G21"/>
      <c r="H21"/>
      <c r="I21"/>
    </row>
    <row r="22" spans="2:9" ht="15.75" x14ac:dyDescent="0.25">
      <c r="B22" s="17"/>
      <c r="C22" s="14" t="s">
        <v>237</v>
      </c>
      <c r="D22" s="83">
        <f>D8/D10</f>
        <v>0.50684931506849318</v>
      </c>
      <c r="E22" s="40"/>
      <c r="G22"/>
      <c r="H22"/>
      <c r="I22"/>
    </row>
    <row r="23" spans="2:9" x14ac:dyDescent="0.2">
      <c r="B23" s="17"/>
      <c r="C23" s="14"/>
      <c r="D23" s="14"/>
      <c r="E23" s="40"/>
      <c r="G23"/>
      <c r="H23"/>
      <c r="I23"/>
    </row>
    <row r="24" spans="2:9" ht="15.75" x14ac:dyDescent="0.25">
      <c r="B24" s="17"/>
      <c r="C24" s="14" t="s">
        <v>238</v>
      </c>
      <c r="D24" s="83">
        <f>D9/D10</f>
        <v>20.410958904109588</v>
      </c>
      <c r="E24" s="40"/>
      <c r="G24"/>
      <c r="H24"/>
      <c r="I24"/>
    </row>
    <row r="25" spans="2:9" x14ac:dyDescent="0.2">
      <c r="B25" s="17"/>
      <c r="C25" s="14"/>
      <c r="D25" s="14"/>
      <c r="E25" s="40"/>
      <c r="G25"/>
      <c r="H25"/>
      <c r="I25"/>
    </row>
    <row r="26" spans="2:9" ht="15.75" x14ac:dyDescent="0.25">
      <c r="B26" s="17"/>
      <c r="C26" s="14" t="s">
        <v>239</v>
      </c>
      <c r="D26" s="43">
        <f>D11/D24</f>
        <v>2.4006711409395973</v>
      </c>
      <c r="E26" s="40"/>
      <c r="G26"/>
      <c r="H26"/>
      <c r="I26"/>
    </row>
    <row r="27" spans="2:9" x14ac:dyDescent="0.2">
      <c r="B27" s="17"/>
      <c r="C27" s="14"/>
      <c r="D27" s="14"/>
      <c r="E27" s="40"/>
      <c r="G27"/>
      <c r="H27"/>
      <c r="I27"/>
    </row>
    <row r="28" spans="2:9" ht="15.75" x14ac:dyDescent="0.25">
      <c r="B28" s="17"/>
      <c r="C28" s="14" t="s">
        <v>240</v>
      </c>
      <c r="D28" s="43">
        <f>D11/D20</f>
        <v>24.874826147426983</v>
      </c>
      <c r="E28" s="40"/>
      <c r="G28"/>
      <c r="H28"/>
      <c r="I28"/>
    </row>
    <row r="29" spans="2:9" ht="15.75" x14ac:dyDescent="0.25">
      <c r="B29" s="17"/>
      <c r="C29" s="14"/>
      <c r="D29" s="350"/>
      <c r="E29" s="40"/>
      <c r="G29"/>
      <c r="H29"/>
      <c r="I29"/>
    </row>
    <row r="30" spans="2:9" x14ac:dyDescent="0.2">
      <c r="B30" s="17"/>
      <c r="C30" s="14" t="s">
        <v>242</v>
      </c>
      <c r="D30" s="351">
        <f>D12/D10</f>
        <v>42.19178082191781</v>
      </c>
      <c r="E30" s="40"/>
      <c r="G30"/>
      <c r="H30"/>
      <c r="I30"/>
    </row>
    <row r="31" spans="2:9" ht="15.75" x14ac:dyDescent="0.25">
      <c r="B31" s="17"/>
      <c r="C31" s="14"/>
      <c r="D31" s="350"/>
      <c r="E31" s="40"/>
      <c r="G31"/>
      <c r="H31"/>
      <c r="I31"/>
    </row>
    <row r="32" spans="2:9" ht="15.75" x14ac:dyDescent="0.25">
      <c r="B32" s="17"/>
      <c r="C32" s="14" t="s">
        <v>241</v>
      </c>
      <c r="D32" s="42">
        <f>D11/D30</f>
        <v>1.1613636363636364</v>
      </c>
      <c r="E32" s="40"/>
      <c r="G32"/>
      <c r="H32"/>
      <c r="I32"/>
    </row>
    <row r="33" spans="2:9" ht="15.75" thickBot="1" x14ac:dyDescent="0.25">
      <c r="B33" s="28"/>
      <c r="C33" s="29"/>
      <c r="D33" s="63"/>
      <c r="E33" s="30"/>
      <c r="G33"/>
      <c r="H33"/>
      <c r="I3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"/>
  <dimension ref="B1:I16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1.140625" customWidth="1"/>
    <col min="4" max="4" width="13.140625" customWidth="1"/>
    <col min="5" max="5" width="3.140625" customWidth="1"/>
    <col min="8" max="9" width="9.140625" style="2"/>
    <col min="10" max="10" width="9.28515625" bestFit="1" customWidth="1"/>
    <col min="11" max="11" width="3.140625" customWidth="1"/>
  </cols>
  <sheetData>
    <row r="1" spans="2:9" ht="18" x14ac:dyDescent="0.25">
      <c r="C1" s="1" t="s">
        <v>5</v>
      </c>
    </row>
    <row r="2" spans="2:9" x14ac:dyDescent="0.2">
      <c r="C2" s="2" t="s">
        <v>32</v>
      </c>
    </row>
    <row r="4" spans="2:9" x14ac:dyDescent="0.2">
      <c r="C4" s="3" t="s">
        <v>1</v>
      </c>
      <c r="D4" s="2"/>
      <c r="E4" s="2"/>
      <c r="F4" s="2"/>
      <c r="G4" s="2"/>
    </row>
    <row r="5" spans="2:9" ht="15.75" thickBot="1" x14ac:dyDescent="0.25">
      <c r="C5" s="33"/>
      <c r="D5" s="34"/>
      <c r="E5" s="2"/>
      <c r="F5" s="2"/>
      <c r="G5" s="2"/>
    </row>
    <row r="6" spans="2:9" x14ac:dyDescent="0.2">
      <c r="B6" s="4"/>
      <c r="C6" s="36"/>
      <c r="D6" s="37"/>
      <c r="E6" s="6"/>
      <c r="F6" s="66"/>
      <c r="G6" s="66"/>
      <c r="H6" s="45"/>
    </row>
    <row r="7" spans="2:9" x14ac:dyDescent="0.2">
      <c r="B7" s="7"/>
      <c r="C7" s="5" t="s">
        <v>33</v>
      </c>
      <c r="D7" s="65">
        <v>1.83</v>
      </c>
      <c r="E7" s="47"/>
      <c r="F7" s="67"/>
      <c r="G7" s="67"/>
      <c r="H7" s="45"/>
    </row>
    <row r="8" spans="2:9" x14ac:dyDescent="0.2">
      <c r="B8" s="7"/>
      <c r="C8" s="5" t="s">
        <v>34</v>
      </c>
      <c r="D8" s="65">
        <v>1.65</v>
      </c>
      <c r="E8" s="47"/>
      <c r="F8" s="67"/>
      <c r="G8" s="67"/>
      <c r="H8" s="45"/>
    </row>
    <row r="9" spans="2:9" x14ac:dyDescent="0.2">
      <c r="B9" s="7"/>
      <c r="C9" s="5" t="s">
        <v>12</v>
      </c>
      <c r="D9" s="254">
        <v>5.1999999999999998E-2</v>
      </c>
      <c r="E9" s="47"/>
      <c r="F9" s="67"/>
      <c r="G9" s="67"/>
      <c r="H9" s="45"/>
    </row>
    <row r="10" spans="2:9" ht="15.75" thickBot="1" x14ac:dyDescent="0.25">
      <c r="B10" s="10"/>
      <c r="C10" s="11"/>
      <c r="D10" s="11"/>
      <c r="E10" s="12"/>
      <c r="F10" s="66"/>
      <c r="G10" s="66"/>
      <c r="H10" s="45"/>
    </row>
    <row r="11" spans="2:9" x14ac:dyDescent="0.2">
      <c r="C11" s="2"/>
      <c r="D11" s="2"/>
      <c r="E11" s="2"/>
      <c r="F11" s="2"/>
      <c r="G11" s="2"/>
    </row>
    <row r="12" spans="2:9" x14ac:dyDescent="0.2">
      <c r="C12" s="3" t="s">
        <v>4</v>
      </c>
      <c r="D12" s="2"/>
      <c r="E12" s="2"/>
      <c r="F12" s="2"/>
      <c r="G12" s="2"/>
    </row>
    <row r="13" spans="2:9" ht="15.75" thickBot="1" x14ac:dyDescent="0.25">
      <c r="C13" s="33"/>
      <c r="D13" s="2"/>
      <c r="E13" s="2"/>
      <c r="F13" s="2"/>
      <c r="G13" s="2"/>
    </row>
    <row r="14" spans="2:9" x14ac:dyDescent="0.2">
      <c r="B14" s="13"/>
      <c r="C14" s="15"/>
      <c r="D14" s="87"/>
      <c r="E14" s="39"/>
      <c r="H14"/>
      <c r="I14"/>
    </row>
    <row r="15" spans="2:9" ht="15.75" x14ac:dyDescent="0.25">
      <c r="B15" s="17"/>
      <c r="C15" s="19" t="s">
        <v>179</v>
      </c>
      <c r="D15" s="52">
        <f>D7*D8*D9</f>
        <v>0.15701399999999999</v>
      </c>
      <c r="E15" s="40"/>
      <c r="H15"/>
      <c r="I15"/>
    </row>
    <row r="16" spans="2:9" ht="15.75" thickBot="1" x14ac:dyDescent="0.25">
      <c r="B16" s="28"/>
      <c r="C16" s="63"/>
      <c r="D16" s="29"/>
      <c r="E16" s="30"/>
      <c r="H16"/>
      <c r="I16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"/>
  <dimension ref="B1:I18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0.28515625" customWidth="1"/>
    <col min="4" max="4" width="16.85546875" customWidth="1"/>
    <col min="5" max="5" width="3.140625" customWidth="1"/>
    <col min="7" max="7" width="7.42578125" customWidth="1"/>
    <col min="8" max="8" width="3.140625" style="2" customWidth="1"/>
    <col min="9" max="9" width="6.7109375" style="2" customWidth="1"/>
    <col min="10" max="10" width="3.140625" customWidth="1"/>
  </cols>
  <sheetData>
    <row r="1" spans="2:9" ht="18" x14ac:dyDescent="0.25">
      <c r="C1" s="1" t="s">
        <v>5</v>
      </c>
    </row>
    <row r="2" spans="2:9" x14ac:dyDescent="0.2">
      <c r="C2" s="2" t="s">
        <v>35</v>
      </c>
    </row>
    <row r="4" spans="2:9" x14ac:dyDescent="0.2">
      <c r="C4" s="3" t="s">
        <v>1</v>
      </c>
      <c r="D4" s="2"/>
      <c r="E4" s="2"/>
      <c r="F4" s="2"/>
      <c r="G4" s="2"/>
    </row>
    <row r="5" spans="2:9" ht="15.75" thickBot="1" x14ac:dyDescent="0.25">
      <c r="C5" s="33"/>
      <c r="D5" s="34"/>
      <c r="E5" s="2"/>
      <c r="F5" s="2"/>
      <c r="G5" s="2"/>
    </row>
    <row r="6" spans="2:9" x14ac:dyDescent="0.2">
      <c r="B6" s="4"/>
      <c r="C6" s="36"/>
      <c r="D6" s="37"/>
      <c r="E6" s="6"/>
      <c r="F6" s="66"/>
      <c r="G6" s="66"/>
      <c r="H6" s="45"/>
    </row>
    <row r="7" spans="2:9" x14ac:dyDescent="0.2">
      <c r="B7" s="7"/>
      <c r="C7" s="5" t="s">
        <v>12</v>
      </c>
      <c r="D7" s="254">
        <v>7.5999999999999998E-2</v>
      </c>
      <c r="E7" s="47"/>
      <c r="F7" s="67"/>
      <c r="G7" s="67"/>
      <c r="H7" s="45"/>
    </row>
    <row r="8" spans="2:9" x14ac:dyDescent="0.2">
      <c r="B8" s="7"/>
      <c r="C8" s="5" t="s">
        <v>34</v>
      </c>
      <c r="D8" s="65">
        <v>1.73</v>
      </c>
      <c r="E8" s="47"/>
      <c r="F8" s="67"/>
      <c r="G8" s="67"/>
      <c r="H8" s="45"/>
    </row>
    <row r="9" spans="2:9" x14ac:dyDescent="0.2">
      <c r="B9" s="7"/>
      <c r="C9" s="5" t="s">
        <v>36</v>
      </c>
      <c r="D9" s="94">
        <v>0.17199999999999999</v>
      </c>
      <c r="E9" s="47"/>
      <c r="F9" s="67"/>
      <c r="G9" s="67"/>
      <c r="H9" s="45"/>
    </row>
    <row r="10" spans="2:9" ht="15.75" thickBot="1" x14ac:dyDescent="0.25">
      <c r="B10" s="10"/>
      <c r="C10" s="11"/>
      <c r="D10" s="95"/>
      <c r="E10" s="96"/>
      <c r="F10" s="67"/>
      <c r="G10" s="67"/>
      <c r="H10" s="45"/>
    </row>
    <row r="11" spans="2:9" x14ac:dyDescent="0.2">
      <c r="C11" s="2"/>
      <c r="D11" s="2"/>
      <c r="E11" s="2"/>
      <c r="F11" s="2"/>
      <c r="G11" s="2"/>
    </row>
    <row r="12" spans="2:9" x14ac:dyDescent="0.2">
      <c r="C12" s="3" t="s">
        <v>4</v>
      </c>
      <c r="D12" s="2"/>
      <c r="E12" s="2"/>
      <c r="F12" s="2"/>
      <c r="G12" s="2"/>
    </row>
    <row r="13" spans="2:9" ht="15.75" thickBot="1" x14ac:dyDescent="0.25">
      <c r="C13" s="33"/>
      <c r="D13" s="2"/>
      <c r="E13" s="2"/>
      <c r="F13" s="2"/>
      <c r="G13" s="2"/>
    </row>
    <row r="14" spans="2:9" x14ac:dyDescent="0.2">
      <c r="B14" s="13"/>
      <c r="C14" s="15"/>
      <c r="D14" s="48"/>
      <c r="E14" s="39"/>
      <c r="H14"/>
      <c r="I14"/>
    </row>
    <row r="15" spans="2:9" x14ac:dyDescent="0.2">
      <c r="B15" s="17"/>
      <c r="C15" s="19" t="s">
        <v>245</v>
      </c>
      <c r="D15" s="99">
        <f>D9/(D8*D7)</f>
        <v>1.3081837541831458</v>
      </c>
      <c r="E15" s="40"/>
      <c r="H15"/>
      <c r="I15"/>
    </row>
    <row r="16" spans="2:9" x14ac:dyDescent="0.2">
      <c r="B16" s="17"/>
      <c r="C16" s="19"/>
      <c r="D16" s="97"/>
      <c r="E16" s="40"/>
      <c r="H16"/>
      <c r="I16"/>
    </row>
    <row r="17" spans="2:9" ht="15.75" x14ac:dyDescent="0.25">
      <c r="B17" s="17"/>
      <c r="C17" s="19" t="s">
        <v>246</v>
      </c>
      <c r="D17" s="101">
        <f>D15-1</f>
        <v>0.30818375418314581</v>
      </c>
      <c r="E17" s="40"/>
      <c r="H17"/>
      <c r="I17"/>
    </row>
    <row r="18" spans="2:9" ht="15.75" thickBot="1" x14ac:dyDescent="0.25">
      <c r="B18" s="28"/>
      <c r="C18" s="63"/>
      <c r="D18" s="89"/>
      <c r="E18" s="30"/>
      <c r="H18"/>
      <c r="I18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43</vt:i4>
      </vt:variant>
    </vt:vector>
  </HeadingPairs>
  <TitlesOfParts>
    <vt:vector size="43" baseType="lpstr">
      <vt:lpstr>Chapter 3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#15-16</vt:lpstr>
      <vt:lpstr>#17</vt:lpstr>
      <vt:lpstr>#18</vt:lpstr>
      <vt:lpstr>#19</vt:lpstr>
      <vt:lpstr>#20-21</vt:lpstr>
      <vt:lpstr>#22</vt:lpstr>
      <vt:lpstr>#23</vt:lpstr>
      <vt:lpstr>#24</vt:lpstr>
      <vt:lpstr>#25</vt:lpstr>
      <vt:lpstr>#26</vt:lpstr>
      <vt:lpstr>#27</vt:lpstr>
      <vt:lpstr>#28</vt:lpstr>
      <vt:lpstr>#29</vt:lpstr>
      <vt:lpstr>#30</vt:lpstr>
      <vt:lpstr>#31</vt:lpstr>
      <vt:lpstr>#32</vt:lpstr>
      <vt:lpstr>#33</vt:lpstr>
      <vt:lpstr>#34</vt:lpstr>
      <vt:lpstr>#35-37</vt:lpstr>
      <vt:lpstr>#38</vt:lpstr>
      <vt:lpstr>#39</vt:lpstr>
      <vt:lpstr>#40</vt:lpstr>
      <vt:lpstr>#41</vt:lpstr>
      <vt:lpstr>#42</vt:lpstr>
      <vt:lpstr>#43</vt:lpstr>
      <vt:lpstr>#44</vt:lpstr>
      <vt:lpstr>#45</vt:lpstr>
      <vt:lpstr>#46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Joe Smolira</cp:lastModifiedBy>
  <cp:lastPrinted>2012-01-11T22:51:08Z</cp:lastPrinted>
  <dcterms:created xsi:type="dcterms:W3CDTF">2002-01-24T03:34:48Z</dcterms:created>
  <dcterms:modified xsi:type="dcterms:W3CDTF">2015-12-02T19:47:00Z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841048144</vt:i4>
  </property>
  <property fmtid="{D5CDD505-2E9C-101B-9397-08002B2CF9AE}" pid="3" name="_EmailSubject">
    <vt:lpwstr/>
  </property>
  <property fmtid="{D5CDD505-2E9C-101B-9397-08002B2CF9AE}" pid="4" name="_AuthorEmail">
    <vt:lpwstr>joesmo@comcast.net</vt:lpwstr>
  </property>
  <property fmtid="{D5CDD505-2E9C-101B-9397-08002B2CF9AE}" pid="5" name="_AuthorEmailDisplayName">
    <vt:lpwstr>Joe Smolira</vt:lpwstr>
  </property>
  <property fmtid="{D5CDD505-2E9C-101B-9397-08002B2CF9AE}" pid="6" name="_ReviewingToolsShownOnce">
    <vt:lpwstr/>
  </property>
</Properties>
</file>