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worksheets/sheet4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43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4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600" yWindow="210" windowWidth="11100" windowHeight="6345"/>
  </bookViews>
  <sheets>
    <sheet name="Chapter 3" sheetId="4" r:id="rId1"/>
    <sheet name="#1" sheetId="5" r:id="rId2"/>
    <sheet name="#2" sheetId="6" r:id="rId3"/>
    <sheet name="#3" sheetId="7" r:id="rId4"/>
    <sheet name="#4" sheetId="8" r:id="rId5"/>
    <sheet name="#5" sheetId="10" r:id="rId6"/>
    <sheet name="#6" sheetId="9" r:id="rId7"/>
    <sheet name="#7" sheetId="11" r:id="rId8"/>
    <sheet name="#8" sheetId="12" r:id="rId9"/>
    <sheet name="#9" sheetId="13" r:id="rId10"/>
    <sheet name="#10" sheetId="14" r:id="rId11"/>
    <sheet name="#11" sheetId="15" r:id="rId12"/>
    <sheet name="#12" sheetId="14657" r:id="rId13"/>
    <sheet name="#13" sheetId="14658" r:id="rId14"/>
    <sheet name="#14" sheetId="14659" r:id="rId15"/>
    <sheet name="#15-16" sheetId="14660" r:id="rId16"/>
    <sheet name="#17" sheetId="14661" r:id="rId17"/>
    <sheet name="#18" sheetId="14662" r:id="rId18"/>
    <sheet name="#19" sheetId="14663" r:id="rId19"/>
    <sheet name="#20-21" sheetId="14665" r:id="rId20"/>
    <sheet name="#22" sheetId="14666" r:id="rId21"/>
    <sheet name="#23" sheetId="14667" r:id="rId22"/>
    <sheet name="#24" sheetId="14668" r:id="rId23"/>
    <sheet name="#25" sheetId="14669" r:id="rId24"/>
    <sheet name="#26" sheetId="14682" r:id="rId25"/>
    <sheet name="#27" sheetId="18" r:id="rId26"/>
    <sheet name="#28" sheetId="20" r:id="rId27"/>
    <sheet name="#29" sheetId="21" r:id="rId28"/>
    <sheet name="#30" sheetId="22" r:id="rId29"/>
    <sheet name="#31" sheetId="23" r:id="rId30"/>
    <sheet name="#32" sheetId="24" r:id="rId31"/>
    <sheet name="#33" sheetId="14670" r:id="rId32"/>
    <sheet name="#34" sheetId="25" r:id="rId33"/>
    <sheet name="#35-37" sheetId="14656" r:id="rId34"/>
    <sheet name="#38" sheetId="14677" r:id="rId35"/>
    <sheet name="#39" sheetId="14671" r:id="rId36"/>
    <sheet name="#40" sheetId="14678" r:id="rId37"/>
    <sheet name="#41" sheetId="14672" r:id="rId38"/>
    <sheet name="#42" sheetId="14676" r:id="rId39"/>
    <sheet name="#43" sheetId="14675" r:id="rId40"/>
    <sheet name="#44" sheetId="14674" r:id="rId41"/>
    <sheet name="#45" sheetId="14679" r:id="rId42"/>
    <sheet name="#46" sheetId="14681" r:id="rId43"/>
  </sheets>
  <calcPr calcId="114210"/>
</workbook>
</file>

<file path=xl/calcChain.xml><?xml version="1.0" encoding="utf-8"?>
<calcChain xmlns="http://schemas.openxmlformats.org/spreadsheetml/2006/main">
  <c r="F21" i="14674"/>
  <c r="D18" i="14679"/>
  <c r="D20"/>
  <c r="G15" i="14681"/>
  <c r="G30"/>
  <c r="G32"/>
  <c r="G34"/>
  <c r="I34"/>
  <c r="J13" i="14660"/>
  <c r="D18" i="14682"/>
  <c r="D17"/>
  <c r="D20"/>
  <c r="D9" i="14665"/>
  <c r="D10"/>
  <c r="I10"/>
  <c r="G10"/>
  <c r="O17" i="14660"/>
  <c r="O12"/>
  <c r="N17"/>
  <c r="N12"/>
  <c r="I13"/>
  <c r="I18"/>
  <c r="G22" i="14681"/>
  <c r="C66"/>
  <c r="D16" i="14674"/>
  <c r="D18"/>
  <c r="I96" i="14656"/>
  <c r="I100"/>
  <c r="I30"/>
  <c r="U14"/>
  <c r="K14"/>
  <c r="S14"/>
  <c r="I14"/>
  <c r="D17" i="22"/>
  <c r="D18"/>
  <c r="D20"/>
  <c r="D16" i="18"/>
  <c r="D18"/>
  <c r="D20"/>
  <c r="D21" i="14668"/>
  <c r="D23"/>
  <c r="E14" i="13"/>
  <c r="E17"/>
  <c r="H20"/>
  <c r="D30" i="9"/>
  <c r="D32"/>
  <c r="D18"/>
  <c r="D20"/>
  <c r="D28"/>
  <c r="D24"/>
  <c r="D26"/>
  <c r="D22"/>
  <c r="L43" i="14660"/>
  <c r="L42"/>
  <c r="L40"/>
  <c r="L38"/>
  <c r="L37"/>
  <c r="L32"/>
  <c r="L29"/>
  <c r="L28"/>
  <c r="I59" i="14681"/>
  <c r="K55"/>
  <c r="C63"/>
  <c r="G63"/>
  <c r="G66"/>
  <c r="G69"/>
  <c r="G12"/>
  <c r="L65"/>
  <c r="M62"/>
  <c r="N65"/>
  <c r="D17" i="14679"/>
  <c r="D21"/>
  <c r="D19"/>
  <c r="D25"/>
  <c r="D20" i="14678"/>
  <c r="D22"/>
  <c r="D28"/>
  <c r="D30"/>
  <c r="D26"/>
  <c r="D31"/>
  <c r="D18"/>
  <c r="D23"/>
  <c r="D14" i="8"/>
  <c r="D16"/>
  <c r="C19"/>
  <c r="D14" i="7"/>
  <c r="D16"/>
  <c r="C19"/>
  <c r="D15" i="5"/>
  <c r="D19"/>
  <c r="D15" i="14"/>
  <c r="D17"/>
  <c r="D19"/>
  <c r="D14" i="15"/>
  <c r="D16"/>
  <c r="D14" i="14657"/>
  <c r="D16"/>
  <c r="D17" i="14658"/>
  <c r="D19"/>
  <c r="D18" i="14659"/>
  <c r="D16"/>
  <c r="L27" i="14660"/>
  <c r="I37"/>
  <c r="I38"/>
  <c r="I40"/>
  <c r="I27"/>
  <c r="I28"/>
  <c r="I29"/>
  <c r="I32"/>
  <c r="I42"/>
  <c r="I43"/>
  <c r="D17" i="14662"/>
  <c r="D15"/>
  <c r="D16" i="14663"/>
  <c r="D18"/>
  <c r="D17" i="6"/>
  <c r="D19"/>
  <c r="D22"/>
  <c r="D21" i="14665"/>
  <c r="D19" i="14666"/>
  <c r="D17"/>
  <c r="D15" i="14667"/>
  <c r="D17"/>
  <c r="D19"/>
  <c r="D25" i="14668"/>
  <c r="D27"/>
  <c r="D17"/>
  <c r="D19"/>
  <c r="D17" i="14669"/>
  <c r="D15"/>
  <c r="D19" i="20"/>
  <c r="D20"/>
  <c r="D21"/>
  <c r="D23"/>
  <c r="D24"/>
  <c r="D18"/>
  <c r="D28" i="21"/>
  <c r="D22"/>
  <c r="D19"/>
  <c r="D16" i="23"/>
  <c r="D18"/>
  <c r="D20"/>
  <c r="D19" i="24"/>
  <c r="D20"/>
  <c r="D21"/>
  <c r="D22"/>
  <c r="D16" i="14670"/>
  <c r="D17"/>
  <c r="D18"/>
  <c r="D20"/>
  <c r="D16" i="25"/>
  <c r="D28"/>
  <c r="U19" i="14656"/>
  <c r="I97"/>
  <c r="I102"/>
  <c r="I101"/>
  <c r="S19"/>
  <c r="S20"/>
  <c r="I58"/>
  <c r="I57"/>
  <c r="I51"/>
  <c r="I45"/>
  <c r="D16" i="14671"/>
  <c r="D17"/>
  <c r="D18"/>
  <c r="D15" i="14672"/>
  <c r="D16"/>
  <c r="D18"/>
  <c r="D16" i="14676"/>
  <c r="D20"/>
  <c r="D22"/>
  <c r="D18"/>
  <c r="D27" i="14675"/>
  <c r="D17"/>
  <c r="D18"/>
  <c r="D23"/>
  <c r="D25" i="14674"/>
  <c r="D13" i="10"/>
  <c r="D15"/>
  <c r="D15" i="11"/>
  <c r="D15" i="12"/>
  <c r="D17"/>
  <c r="I71" i="14656"/>
  <c r="E32" i="14679"/>
  <c r="E35"/>
  <c r="E41"/>
  <c r="D29"/>
  <c r="E38"/>
  <c r="M59" i="14681"/>
  <c r="D20" i="14675"/>
  <c r="D22"/>
  <c r="D24"/>
  <c r="D25"/>
  <c r="I72" i="14656"/>
  <c r="I52"/>
  <c r="I49"/>
  <c r="I62"/>
  <c r="I48"/>
  <c r="J18" i="14660"/>
  <c r="I66" i="14656"/>
  <c r="I69"/>
  <c r="U20"/>
  <c r="I46"/>
  <c r="D20" i="14671"/>
  <c r="D20" i="14659"/>
  <c r="D21" i="14658"/>
  <c r="L44" i="14660"/>
  <c r="I55" i="14681"/>
  <c r="F59"/>
  <c r="F55"/>
  <c r="D19" i="14674"/>
  <c r="D28" i="14675"/>
  <c r="D24" i="14676"/>
  <c r="I32" i="14656"/>
  <c r="K20"/>
  <c r="I65"/>
  <c r="I68"/>
  <c r="I20"/>
  <c r="D23" i="24"/>
  <c r="D25"/>
  <c r="D22" i="22"/>
  <c r="D24"/>
  <c r="D26" i="20"/>
  <c r="D19" i="14669"/>
  <c r="D11" i="14665"/>
  <c r="O18" i="14660"/>
  <c r="N18"/>
  <c r="L30"/>
  <c r="L33"/>
  <c r="L39"/>
  <c r="I55"/>
  <c r="I56"/>
  <c r="I44"/>
  <c r="I39"/>
  <c r="H54"/>
  <c r="I30"/>
  <c r="I33"/>
  <c r="D24" i="6"/>
  <c r="D17" i="5"/>
  <c r="I63" i="14656"/>
  <c r="D25" i="14665"/>
  <c r="D26"/>
  <c r="D20"/>
  <c r="D23"/>
  <c r="M28" i="14660"/>
  <c r="D14" i="14661"/>
  <c r="G51" i="14681"/>
  <c r="I34" i="14656"/>
  <c r="I56"/>
  <c r="H52" i="14660"/>
  <c r="H53"/>
  <c r="I54"/>
  <c r="I52"/>
  <c r="H55"/>
  <c r="H56"/>
  <c r="I53"/>
  <c r="I45"/>
  <c r="J37"/>
  <c r="L45"/>
  <c r="M40"/>
  <c r="M32"/>
  <c r="M27"/>
  <c r="M29"/>
  <c r="I57"/>
  <c r="J27"/>
  <c r="J29"/>
  <c r="H57"/>
  <c r="J28"/>
  <c r="J32"/>
  <c r="I95" i="14656"/>
  <c r="I76"/>
  <c r="M82"/>
  <c r="I77"/>
  <c r="I99"/>
  <c r="I78"/>
  <c r="H37"/>
  <c r="M38" i="14660"/>
  <c r="M42"/>
  <c r="M30"/>
  <c r="M33"/>
  <c r="J39"/>
  <c r="J42"/>
  <c r="J40"/>
  <c r="M37"/>
  <c r="M39"/>
  <c r="M43"/>
  <c r="M44"/>
  <c r="J38"/>
  <c r="J43"/>
  <c r="J30"/>
  <c r="J33"/>
  <c r="J44"/>
  <c r="J45"/>
  <c r="M45"/>
  <c r="K47" i="14681"/>
  <c r="G14"/>
  <c r="K59"/>
  <c r="M55"/>
  <c r="L51"/>
  <c r="I47"/>
  <c r="J42"/>
</calcChain>
</file>

<file path=xl/sharedStrings.xml><?xml version="1.0" encoding="utf-8"?>
<sst xmlns="http://schemas.openxmlformats.org/spreadsheetml/2006/main" count="700" uniqueCount="323">
  <si>
    <t>Question 1</t>
  </si>
  <si>
    <t>Input area:</t>
  </si>
  <si>
    <t>Current assets</t>
  </si>
  <si>
    <t>Current liabilities</t>
  </si>
  <si>
    <t>Output area:</t>
  </si>
  <si>
    <t>Chapter 3</t>
  </si>
  <si>
    <t>Net working capital</t>
  </si>
  <si>
    <t>Inventory</t>
  </si>
  <si>
    <t>Question 2</t>
  </si>
  <si>
    <t>Sales</t>
  </si>
  <si>
    <t>Total assets</t>
  </si>
  <si>
    <t>Total debt</t>
  </si>
  <si>
    <t>Profit margin</t>
  </si>
  <si>
    <t>Net income</t>
  </si>
  <si>
    <t>Total equity</t>
  </si>
  <si>
    <t>Question 3</t>
  </si>
  <si>
    <t>Accounts receivable</t>
  </si>
  <si>
    <t>Credit sales</t>
  </si>
  <si>
    <t>Receivables turnover</t>
  </si>
  <si>
    <t>Days' sales in receivables</t>
  </si>
  <si>
    <t>Question 4</t>
  </si>
  <si>
    <t>Cost of goods sold</t>
  </si>
  <si>
    <t>Inventory turnover</t>
  </si>
  <si>
    <t>Days' sales in inventory</t>
  </si>
  <si>
    <t>Total debt ratio</t>
  </si>
  <si>
    <t>Ending inventory</t>
  </si>
  <si>
    <t>Question 5</t>
  </si>
  <si>
    <t>Question 6</t>
  </si>
  <si>
    <t>Addition to retained earnings</t>
  </si>
  <si>
    <t>Cash dividends</t>
  </si>
  <si>
    <t>Common shares outstanding</t>
  </si>
  <si>
    <t>Share price</t>
  </si>
  <si>
    <t>Question 7</t>
  </si>
  <si>
    <t>Equity multiplier</t>
  </si>
  <si>
    <t>Total asset turnover</t>
  </si>
  <si>
    <t>Question 8</t>
  </si>
  <si>
    <t>Return on equity</t>
  </si>
  <si>
    <t>Question 9</t>
  </si>
  <si>
    <t>Question 10</t>
  </si>
  <si>
    <t xml:space="preserve">Cost of goods sold </t>
  </si>
  <si>
    <t>Accounts payable balance</t>
  </si>
  <si>
    <t>A large value for this ratio could imply that either (1) the company is having liquidity</t>
  </si>
  <si>
    <t>problems, making it difficult to pay off its short-term obligations, or (2) that the</t>
  </si>
  <si>
    <t>company has successfully negotiated lenient credit terms from its suppliers.</t>
  </si>
  <si>
    <t>Question 11</t>
  </si>
  <si>
    <t>Depreciation expense</t>
  </si>
  <si>
    <t>Question 12</t>
  </si>
  <si>
    <t>Debt/equity ratio</t>
  </si>
  <si>
    <t>Return on assets</t>
  </si>
  <si>
    <t xml:space="preserve">Total equity </t>
  </si>
  <si>
    <t>Cash</t>
  </si>
  <si>
    <t>Net plant and equipment</t>
  </si>
  <si>
    <t>Accounts payable</t>
  </si>
  <si>
    <t>Notes payable</t>
  </si>
  <si>
    <t>Long-term debt</t>
  </si>
  <si>
    <t>Retained earnings</t>
  </si>
  <si>
    <t>Total</t>
  </si>
  <si>
    <t>Fixed assets</t>
  </si>
  <si>
    <t>Owners' equity</t>
  </si>
  <si>
    <t>Common stock and paid-in surplus</t>
  </si>
  <si>
    <t>Accumulated retained earnings</t>
  </si>
  <si>
    <t>Total liabilities and owners' equity</t>
  </si>
  <si>
    <t>Assets</t>
  </si>
  <si>
    <t>Liabilities and owners' equity</t>
  </si>
  <si>
    <t>#15</t>
  </si>
  <si>
    <t>Current ratio</t>
  </si>
  <si>
    <t>Quick ratio</t>
  </si>
  <si>
    <t>Cash ratio</t>
  </si>
  <si>
    <t>Debt-equity</t>
  </si>
  <si>
    <t>Equity mulitplier</t>
  </si>
  <si>
    <t>Long-term debt ratio</t>
  </si>
  <si>
    <t>a.</t>
  </si>
  <si>
    <t>b.</t>
  </si>
  <si>
    <t>c.</t>
  </si>
  <si>
    <t>d.</t>
  </si>
  <si>
    <t>Question 18</t>
  </si>
  <si>
    <t>Debt-equity ratio</t>
  </si>
  <si>
    <t>Question 19</t>
  </si>
  <si>
    <t>Child's payment</t>
  </si>
  <si>
    <t>Amount purchased</t>
  </si>
  <si>
    <t>The advertisement is referring to the store's profit margin, but a more</t>
  </si>
  <si>
    <t>equity:</t>
  </si>
  <si>
    <t>appropriate earnings measure for the firm's owners is the return on</t>
  </si>
  <si>
    <t>Question 22</t>
  </si>
  <si>
    <t>Total receivables</t>
  </si>
  <si>
    <t>Return on equity = (Profit margin) (Total asset turnover) (Equity muliplier)</t>
  </si>
  <si>
    <t>Question 23</t>
  </si>
  <si>
    <t>Tax rate</t>
  </si>
  <si>
    <t>Total interest expense</t>
  </si>
  <si>
    <t>Question 24</t>
  </si>
  <si>
    <t>Additions to retained earnings</t>
  </si>
  <si>
    <t>Common stock outstanding</t>
  </si>
  <si>
    <t>Dividends per share</t>
  </si>
  <si>
    <t>Question 25</t>
  </si>
  <si>
    <t>As long as both net income and sales are measured</t>
  </si>
  <si>
    <t xml:space="preserve">in the same currency, there is not problem; in fact, </t>
  </si>
  <si>
    <t xml:space="preserve">except for some market value ratios like EPS and </t>
  </si>
  <si>
    <t>BVPS, none of the financial ratios discussed in the</t>
  </si>
  <si>
    <t>text are measured in terms of currency. This is one</t>
  </si>
  <si>
    <t>reason why financial ratio analysis is widely used in</t>
  </si>
  <si>
    <t>international finance to compare business operations</t>
  </si>
  <si>
    <t>of firms and/or divisions across national economic</t>
  </si>
  <si>
    <t>borders.</t>
  </si>
  <si>
    <t>Other</t>
  </si>
  <si>
    <t>Depreciation</t>
  </si>
  <si>
    <t>EBIT</t>
  </si>
  <si>
    <t>Interest paid</t>
  </si>
  <si>
    <t>Taxable income</t>
  </si>
  <si>
    <t>Taxes</t>
  </si>
  <si>
    <t>Dividends</t>
  </si>
  <si>
    <t>Short-term solvency ratios:</t>
  </si>
  <si>
    <t>Asset utilization ratios:</t>
  </si>
  <si>
    <t>Long-term solvency ratios:</t>
  </si>
  <si>
    <t>Times interest earned ratio</t>
  </si>
  <si>
    <t>Cash coverage ratio</t>
  </si>
  <si>
    <t>Profitability ratios:</t>
  </si>
  <si>
    <t>Stock price</t>
  </si>
  <si>
    <t>Question 30</t>
  </si>
  <si>
    <t>Input boxes in tan</t>
  </si>
  <si>
    <t>Output boxes in yellow</t>
  </si>
  <si>
    <t>Given data in blue</t>
  </si>
  <si>
    <t>Calculations in red</t>
  </si>
  <si>
    <t>Answers in green</t>
  </si>
  <si>
    <t>Payout ratio</t>
  </si>
  <si>
    <t>Debt</t>
  </si>
  <si>
    <t>Question 13</t>
  </si>
  <si>
    <t>Question 14</t>
  </si>
  <si>
    <t>Capital intensity ratio</t>
  </si>
  <si>
    <t>Questions 15-16</t>
  </si>
  <si>
    <t>Question 17</t>
  </si>
  <si>
    <t>Costs</t>
  </si>
  <si>
    <t>Equity</t>
  </si>
  <si>
    <t>Question 20,21</t>
  </si>
  <si>
    <t xml:space="preserve">  turnover goal</t>
  </si>
  <si>
    <t xml:space="preserve">Total debt   </t>
  </si>
  <si>
    <t>Shares outstanding</t>
  </si>
  <si>
    <t>Question 26</t>
  </si>
  <si>
    <t>Question 27</t>
  </si>
  <si>
    <t>Question 29</t>
  </si>
  <si>
    <t>Question 31</t>
  </si>
  <si>
    <t>Question 33</t>
  </si>
  <si>
    <t>SMOLIRA GOLF, INC.</t>
  </si>
  <si>
    <t xml:space="preserve">      SMOLIRA GOLF, INC.</t>
  </si>
  <si>
    <t>Question 32</t>
  </si>
  <si>
    <t xml:space="preserve">Total debt  </t>
  </si>
  <si>
    <t>35)</t>
  </si>
  <si>
    <t>36)</t>
  </si>
  <si>
    <t>Shares of stock</t>
  </si>
  <si>
    <t>Market price</t>
  </si>
  <si>
    <t>PE ratio</t>
  </si>
  <si>
    <t>Market-to-book ratio</t>
  </si>
  <si>
    <t>Question 38</t>
  </si>
  <si>
    <t>Growth rate</t>
  </si>
  <si>
    <t>Total assets to sales</t>
  </si>
  <si>
    <t>Question 39</t>
  </si>
  <si>
    <t>Sustainable growth rate</t>
  </si>
  <si>
    <t>Question 43</t>
  </si>
  <si>
    <t>Question 42</t>
  </si>
  <si>
    <t>Question 41</t>
  </si>
  <si>
    <t>Internal growth rate</t>
  </si>
  <si>
    <t>Question 40</t>
  </si>
  <si>
    <t>Question 28</t>
  </si>
  <si>
    <t>is below the upper quartile, meaning that 25 percent of the firms in the industry</t>
  </si>
  <si>
    <t xml:space="preserve">have a higher current ratio. Overall, it does not appear out of line with the </t>
  </si>
  <si>
    <t>industry. The total asset turnover is low compared to the industry. In fact, the total</t>
  </si>
  <si>
    <t xml:space="preserve">asset turnover is in the lower quartile. It could mean that the company does not </t>
  </si>
  <si>
    <t xml:space="preserve">newer assets than the industry. This would mean that the assets have not </t>
  </si>
  <si>
    <t xml:space="preserve">depreciated, which would mean a higher book value and a lower total asset </t>
  </si>
  <si>
    <t xml:space="preserve">turnover. The debt-equity ratio is in line with the industry, between the upper and </t>
  </si>
  <si>
    <t>The current ratio appears to be high when compared to the median, however it</t>
  </si>
  <si>
    <t xml:space="preserve">use assets as efficiently as the industry, or it could mean that the company has </t>
  </si>
  <si>
    <t>company may be better at controlling costs, or has a better product which enables</t>
  </si>
  <si>
    <t>days.</t>
  </si>
  <si>
    <t>days before it was sold.</t>
  </si>
  <si>
    <t xml:space="preserve">On average, a unit of inventory sat on the shelf </t>
  </si>
  <si>
    <t xml:space="preserve">Current assets </t>
  </si>
  <si>
    <t xml:space="preserve">Current ratio </t>
  </si>
  <si>
    <t xml:space="preserve">Quick ratio </t>
  </si>
  <si>
    <t xml:space="preserve">Return on assets  </t>
  </si>
  <si>
    <t xml:space="preserve">Return on equity </t>
  </si>
  <si>
    <t>The average collection period was</t>
  </si>
  <si>
    <t>#16</t>
  </si>
  <si>
    <t xml:space="preserve">lower quartile. The profit margin is in the upper quartile. The company may be </t>
  </si>
  <si>
    <t>them to charge a premium. It could also be negative in that the company may</t>
  </si>
  <si>
    <t>too high of margin on its sales, which could reduce overall net income.</t>
  </si>
  <si>
    <t>days on average.</t>
  </si>
  <si>
    <t xml:space="preserve">The company left its bills to suppliers outstanding for </t>
  </si>
  <si>
    <t>Abercrombie
&amp; Fitch</t>
  </si>
  <si>
    <t>Ann 
Taylor</t>
  </si>
  <si>
    <t>Abercrombie &amp; Fitch</t>
  </si>
  <si>
    <t>EPS</t>
  </si>
  <si>
    <t>Market-to-book</t>
  </si>
  <si>
    <t>Price-earnings</t>
  </si>
  <si>
    <t>Ann Taylor</t>
  </si>
  <si>
    <t>Book value per share</t>
  </si>
  <si>
    <t>Question 44</t>
  </si>
  <si>
    <t>Retention ratio</t>
  </si>
  <si>
    <t>ROE (beginning of period)</t>
  </si>
  <si>
    <t>ROE (end of period)</t>
  </si>
  <si>
    <t>ROA (beginning of period)</t>
  </si>
  <si>
    <t>ROA (end of period)</t>
  </si>
  <si>
    <t>g = (ROE x b)/(1 - ROE x b) and end of period equity</t>
  </si>
  <si>
    <t xml:space="preserve">   using end of period equity</t>
  </si>
  <si>
    <t>g = (ROA x b)/(1 - ROA x b) and end of period assets</t>
  </si>
  <si>
    <t>Sustainable growth</t>
  </si>
  <si>
    <t>Internal growth</t>
  </si>
  <si>
    <t>g = ROE x b using end of period equity</t>
  </si>
  <si>
    <t>g = ROA x b using end of period assets</t>
  </si>
  <si>
    <t>g = ROE x b using beginning equity</t>
  </si>
  <si>
    <t>g = ROA x b using beginning assets</t>
  </si>
  <si>
    <t>Interest</t>
  </si>
  <si>
    <t>EBT</t>
  </si>
  <si>
    <t>Question 45</t>
  </si>
  <si>
    <t>Other expenses</t>
  </si>
  <si>
    <t xml:space="preserve">   Cash</t>
  </si>
  <si>
    <t xml:space="preserve">   Accounts receivable</t>
  </si>
  <si>
    <t xml:space="preserve">   Inventory</t>
  </si>
  <si>
    <t xml:space="preserve">      Total</t>
  </si>
  <si>
    <t>Total costs</t>
  </si>
  <si>
    <t>subtracted from</t>
  </si>
  <si>
    <t xml:space="preserve">       divided by</t>
  </si>
  <si>
    <t>Accounts rec.</t>
  </si>
  <si>
    <r>
      <t xml:space="preserve">               </t>
    </r>
    <r>
      <rPr>
        <i/>
        <sz val="10"/>
        <rFont val="Arial"/>
        <family val="2"/>
      </rPr>
      <t>plus</t>
    </r>
  </si>
  <si>
    <t>divided by</t>
  </si>
  <si>
    <t>multiplied by</t>
  </si>
  <si>
    <t>multiplied</t>
  </si>
  <si>
    <t>by</t>
  </si>
  <si>
    <t>Return on</t>
  </si>
  <si>
    <t>assets</t>
  </si>
  <si>
    <t xml:space="preserve">Equity </t>
  </si>
  <si>
    <t>multiplier</t>
  </si>
  <si>
    <t>equity</t>
  </si>
  <si>
    <t xml:space="preserve">NOTE: Some functions used in these spreadsheets may require that </t>
  </si>
  <si>
    <t>the "Analysis ToolPak" or "Solver Add-in" be installed in Excel.</t>
  </si>
  <si>
    <t xml:space="preserve">To install these, click on "Tools|Add-Ins" and select "Analysis ToolPak" </t>
  </si>
  <si>
    <t>and "Solver Add-In."</t>
  </si>
  <si>
    <t xml:space="preserve">Net income </t>
  </si>
  <si>
    <t xml:space="preserve">Earnings per share </t>
  </si>
  <si>
    <t xml:space="preserve">Dividends per share </t>
  </si>
  <si>
    <t xml:space="preserve">Book value per share </t>
  </si>
  <si>
    <t xml:space="preserve">Market-to-book ratio </t>
  </si>
  <si>
    <t xml:space="preserve">P/E ratio </t>
  </si>
  <si>
    <t>P/S ratio</t>
  </si>
  <si>
    <t>Sales per share</t>
  </si>
  <si>
    <t xml:space="preserve">Debt/equity ratio  </t>
  </si>
  <si>
    <t xml:space="preserve">Equity multiplier </t>
  </si>
  <si>
    <t xml:space="preserve">Equity multiplier  </t>
  </si>
  <si>
    <t xml:space="preserve">Debt/equity ratio </t>
  </si>
  <si>
    <t>Days' sales in payables</t>
  </si>
  <si>
    <t xml:space="preserve">Payables turnover </t>
  </si>
  <si>
    <t xml:space="preserve">Internal growth rate </t>
  </si>
  <si>
    <t xml:space="preserve">Sustainable growth rate </t>
  </si>
  <si>
    <t xml:space="preserve">Total asset turnover </t>
  </si>
  <si>
    <t xml:space="preserve">ROA </t>
  </si>
  <si>
    <t xml:space="preserve">Sales </t>
  </si>
  <si>
    <t xml:space="preserve">Total assets </t>
  </si>
  <si>
    <t xml:space="preserve">ROE </t>
  </si>
  <si>
    <t xml:space="preserve">EPS </t>
  </si>
  <si>
    <t xml:space="preserve">PE ratio </t>
  </si>
  <si>
    <t xml:space="preserve">BVPS </t>
  </si>
  <si>
    <t xml:space="preserve">Market-to-book </t>
  </si>
  <si>
    <t xml:space="preserve">Profit margin </t>
  </si>
  <si>
    <t xml:space="preserve">Long-term debt </t>
  </si>
  <si>
    <t xml:space="preserve">Total debt </t>
  </si>
  <si>
    <t>Net fixed assets</t>
  </si>
  <si>
    <t>Child's profit</t>
  </si>
  <si>
    <t>Store profit</t>
  </si>
  <si>
    <t xml:space="preserve">Sales    </t>
  </si>
  <si>
    <t xml:space="preserve">Profit margin   </t>
  </si>
  <si>
    <t xml:space="preserve">Earnings before taxes </t>
  </si>
  <si>
    <t xml:space="preserve">Earnings before interest and taxes </t>
  </si>
  <si>
    <t xml:space="preserve">Cash coverage ratio  </t>
  </si>
  <si>
    <t xml:space="preserve">EBIT </t>
  </si>
  <si>
    <t xml:space="preserve">Dividends </t>
  </si>
  <si>
    <t xml:space="preserve">EBT </t>
  </si>
  <si>
    <t xml:space="preserve">Interest paid </t>
  </si>
  <si>
    <t xml:space="preserve">Times interest earned </t>
  </si>
  <si>
    <t xml:space="preserve">Return on assets </t>
  </si>
  <si>
    <t>ROE</t>
  </si>
  <si>
    <t>ROA</t>
  </si>
  <si>
    <t xml:space="preserve">Debt/Equity </t>
  </si>
  <si>
    <t xml:space="preserve">New total assets </t>
  </si>
  <si>
    <t xml:space="preserve">Debt/equity </t>
  </si>
  <si>
    <t xml:space="preserve">New total debt </t>
  </si>
  <si>
    <t xml:space="preserve">Additional borrowing </t>
  </si>
  <si>
    <t xml:space="preserve">Payout ratio </t>
  </si>
  <si>
    <t xml:space="preserve">Maximum sustainable g </t>
  </si>
  <si>
    <t>PS ratio</t>
  </si>
  <si>
    <t>Earnings per share</t>
  </si>
  <si>
    <t xml:space="preserve"> which is impossible; </t>
  </si>
  <si>
    <t xml:space="preserve">the growth rate is not consistent with the other constraints. The lowest possible </t>
  </si>
  <si>
    <t>payout ratio is 0, which corresponds to b=1, or total earnings retention.</t>
  </si>
  <si>
    <t xml:space="preserve">    Accounts payable</t>
  </si>
  <si>
    <t xml:space="preserve">    Notes payable</t>
  </si>
  <si>
    <t xml:space="preserve">        Total</t>
  </si>
  <si>
    <t xml:space="preserve">    Accumulated retained earnings</t>
  </si>
  <si>
    <t xml:space="preserve">    Common stock </t>
  </si>
  <si>
    <t>e.</t>
  </si>
  <si>
    <t>New total asset</t>
  </si>
  <si>
    <t>Problems 1-46</t>
  </si>
  <si>
    <t>Question 46</t>
  </si>
  <si>
    <t>Questions 35-37</t>
  </si>
  <si>
    <t>37)</t>
  </si>
  <si>
    <t>Question 34</t>
  </si>
  <si>
    <t>Market capitalization</t>
  </si>
  <si>
    <t>Depreciation and amortization</t>
  </si>
  <si>
    <t>Enterprise value</t>
  </si>
  <si>
    <t>EBITDA</t>
  </si>
  <si>
    <t>EV/EBITDA multiple</t>
  </si>
  <si>
    <t>2013 Current ratio</t>
  </si>
  <si>
    <t>2013 Quick ratio</t>
  </si>
  <si>
    <t>2013 Cash ratio</t>
  </si>
  <si>
    <t>2013 Total debt ratio</t>
  </si>
  <si>
    <t>2013 Debt-equity ratio</t>
  </si>
  <si>
    <t>2013 Equity mulitplier</t>
  </si>
  <si>
    <t>2014 Current ratio</t>
  </si>
  <si>
    <t>2014 Quick ratio</t>
  </si>
  <si>
    <t>2014 Cash ratio</t>
  </si>
  <si>
    <t>2014 Total debt ratio</t>
  </si>
  <si>
    <t>2014 Debt-equity ratio</t>
  </si>
  <si>
    <t>2014 Equity multiplier</t>
  </si>
  <si>
    <t xml:space="preserve">     2014 Income Statement</t>
  </si>
  <si>
    <t xml:space="preserve">This is a dividend payout ratio of </t>
  </si>
</sst>
</file>

<file path=xl/styles.xml><?xml version="1.0" encoding="utf-8"?>
<styleSheet xmlns="http://schemas.openxmlformats.org/spreadsheetml/2006/main">
  <numFmts count="28"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.0_);_(* \(#,##0.0\);_(* &quot;-&quot;??_);_(@_)"/>
    <numFmt numFmtId="166" formatCode="_(* #,##0_);_(* \(#,##0\);_(* &quot;-&quot;??_);_(@_)"/>
    <numFmt numFmtId="167" formatCode="0.0%"/>
    <numFmt numFmtId="168" formatCode="_(* #,##0.00_);_(* \(#,##0.00\);_(* &quot;-&quot;_);_(@_)"/>
    <numFmt numFmtId="169" formatCode="0.0000"/>
    <numFmt numFmtId="170" formatCode="0.00_);\(0.00\)"/>
    <numFmt numFmtId="171" formatCode="&quot;$&quot;#,##0.00"/>
    <numFmt numFmtId="172" formatCode="&quot;$&quot;#,##0"/>
    <numFmt numFmtId="173" formatCode="_(* #,##0.0000_);_(* \(#,##0.0000\);_(* &quot;-&quot;??_);_(@_)"/>
    <numFmt numFmtId="174" formatCode="#,##0.0000_);\(#,##0.0000\)"/>
    <numFmt numFmtId="175" formatCode="0.00_);[Red]\(0.00\)"/>
    <numFmt numFmtId="176" formatCode="_-[$£-309]* #,##0_-;\-[$£-309]* #,##0_-;_-[$£-309]* &quot;-&quot;??_-;_-@_-"/>
    <numFmt numFmtId="177" formatCode="_(&quot;$&quot;* #,##0.000_);_(&quot;$&quot;* \(#,##0.000\);_(&quot;$&quot;* &quot;-&quot;??_);_(@_)"/>
    <numFmt numFmtId="178" formatCode="_(* #,##0.000_);_(* \(#,##0.000\);_(* &quot;-&quot;??_);_(@_)"/>
    <numFmt numFmtId="179" formatCode="_(* #,##0.000_);_(* \(#,##0.000\);_(* &quot;-&quot;???_);_(@_)"/>
    <numFmt numFmtId="180" formatCode="_(&quot;$&quot;* #,##0.00_);_(&quot;$&quot;* \(#,##0.00\);_(&quot;$&quot;* &quot;-&quot;_);_(@_)"/>
    <numFmt numFmtId="181" formatCode="_(&quot;$&quot;* #,##0.000_);_(&quot;$&quot;* \(#,##0.000\);_(&quot;$&quot;* &quot;-&quot;_);_(@_)"/>
    <numFmt numFmtId="182" formatCode="&quot;$&quot;#,##0.000"/>
    <numFmt numFmtId="183" formatCode="&quot;$&quot;#,##0.000_);\(&quot;$&quot;#,##0.000\)"/>
    <numFmt numFmtId="184" formatCode="#,##0.000"/>
    <numFmt numFmtId="185" formatCode="_(&quot;$&quot;* #,##0.0_);_(&quot;$&quot;* \(#,##0.0\);_(&quot;$&quot;* &quot;-&quot;?_);_(@_)"/>
    <numFmt numFmtId="186" formatCode="_(&quot;$&quot;* #,##0.0000_);_(&quot;$&quot;* \(#,##0.0000\);_(&quot;$&quot;* &quot;-&quot;??_);_(@_)"/>
  </numFmts>
  <fonts count="3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i/>
      <sz val="12"/>
      <name val="Arial"/>
      <family val="2"/>
    </font>
    <font>
      <sz val="12"/>
      <color indexed="12"/>
      <name val="Arial"/>
      <family val="2"/>
    </font>
    <font>
      <sz val="12"/>
      <color indexed="57"/>
      <name val="Arial"/>
      <family val="2"/>
    </font>
    <font>
      <sz val="12"/>
      <color indexed="53"/>
      <name val="Arial"/>
      <family val="2"/>
    </font>
    <font>
      <b/>
      <sz val="12"/>
      <color indexed="57"/>
      <name val="Arial"/>
      <family val="2"/>
    </font>
    <font>
      <sz val="12"/>
      <color indexed="10"/>
      <name val="Arial"/>
      <family val="2"/>
    </font>
    <font>
      <sz val="12"/>
      <color indexed="8"/>
      <name val="Arial"/>
      <family val="2"/>
    </font>
    <font>
      <sz val="10"/>
      <color indexed="8"/>
      <name val="Arial"/>
      <family val="2"/>
    </font>
    <font>
      <sz val="12"/>
      <color indexed="48"/>
      <name val="Arial"/>
      <family val="2"/>
    </font>
    <font>
      <b/>
      <sz val="12"/>
      <color indexed="10"/>
      <name val="Arial"/>
      <family val="2"/>
    </font>
    <font>
      <b/>
      <sz val="12"/>
      <color indexed="48"/>
      <name val="Arial"/>
      <family val="2"/>
    </font>
    <font>
      <sz val="48"/>
      <color indexed="52"/>
      <name val="Arial"/>
      <family val="2"/>
    </font>
    <font>
      <sz val="10"/>
      <color indexed="19"/>
      <name val="Arial"/>
      <family val="2"/>
    </font>
    <font>
      <sz val="18"/>
      <color indexed="52"/>
      <name val="Arial"/>
      <family val="2"/>
    </font>
    <font>
      <b/>
      <sz val="12"/>
      <color indexed="47"/>
      <name val="Arial"/>
      <family val="2"/>
    </font>
    <font>
      <b/>
      <sz val="12"/>
      <color indexed="43"/>
      <name val="Arial"/>
      <family val="2"/>
    </font>
    <font>
      <b/>
      <sz val="12"/>
      <color indexed="12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u/>
      <sz val="12"/>
      <name val="Arial"/>
      <family val="2"/>
    </font>
    <font>
      <i/>
      <sz val="10"/>
      <name val="Arial"/>
      <family val="2"/>
    </font>
    <font>
      <sz val="12"/>
      <color indexed="10"/>
      <name val="Arial"/>
      <family val="2"/>
    </font>
    <font>
      <b/>
      <sz val="10"/>
      <color indexed="9"/>
      <name val="Arial"/>
      <family val="2"/>
    </font>
    <font>
      <sz val="12"/>
      <color indexed="10"/>
      <name val="Arial"/>
      <family val="2"/>
    </font>
    <font>
      <b/>
      <sz val="12"/>
      <color indexed="10"/>
      <name val="Arial"/>
      <family val="2"/>
    </font>
    <font>
      <b/>
      <sz val="12"/>
      <color indexed="57"/>
      <name val="Arial"/>
      <family val="2"/>
    </font>
    <font>
      <sz val="8"/>
      <name val="Arial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8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52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2" borderId="1" xfId="0" applyFill="1" applyBorder="1"/>
    <xf numFmtId="0" fontId="3" fillId="2" borderId="0" xfId="0" applyFont="1" applyFill="1" applyBorder="1"/>
    <xf numFmtId="0" fontId="3" fillId="2" borderId="2" xfId="0" applyFont="1" applyFill="1" applyBorder="1"/>
    <xf numFmtId="0" fontId="0" fillId="2" borderId="3" xfId="0" applyFill="1" applyBorder="1"/>
    <xf numFmtId="42" fontId="5" fillId="2" borderId="0" xfId="0" applyNumberFormat="1" applyFont="1" applyFill="1" applyBorder="1"/>
    <xf numFmtId="166" fontId="5" fillId="2" borderId="0" xfId="0" applyNumberFormat="1" applyFont="1" applyFill="1" applyBorder="1"/>
    <xf numFmtId="0" fontId="0" fillId="2" borderId="4" xfId="0" applyFill="1" applyBorder="1"/>
    <xf numFmtId="0" fontId="3" fillId="2" borderId="5" xfId="0" applyFont="1" applyFill="1" applyBorder="1"/>
    <xf numFmtId="0" fontId="3" fillId="2" borderId="6" xfId="0" applyFont="1" applyFill="1" applyBorder="1"/>
    <xf numFmtId="0" fontId="0" fillId="3" borderId="1" xfId="0" applyFill="1" applyBorder="1"/>
    <xf numFmtId="0" fontId="3" fillId="3" borderId="0" xfId="0" applyFont="1" applyFill="1" applyBorder="1"/>
    <xf numFmtId="0" fontId="3" fillId="3" borderId="7" xfId="0" applyFont="1" applyFill="1" applyBorder="1"/>
    <xf numFmtId="0" fontId="3" fillId="3" borderId="2" xfId="0" applyFont="1" applyFill="1" applyBorder="1"/>
    <xf numFmtId="0" fontId="0" fillId="3" borderId="3" xfId="0" applyFill="1" applyBorder="1"/>
    <xf numFmtId="0" fontId="3" fillId="3" borderId="8" xfId="0" applyFont="1" applyFill="1" applyBorder="1"/>
    <xf numFmtId="0" fontId="3" fillId="3" borderId="0" xfId="0" applyFont="1" applyFill="1" applyBorder="1" applyAlignment="1"/>
    <xf numFmtId="164" fontId="5" fillId="3" borderId="0" xfId="2" applyNumberFormat="1" applyFont="1" applyFill="1" applyBorder="1"/>
    <xf numFmtId="41" fontId="5" fillId="3" borderId="0" xfId="0" applyNumberFormat="1" applyFont="1" applyFill="1" applyBorder="1"/>
    <xf numFmtId="0" fontId="0" fillId="3" borderId="0" xfId="0" applyFill="1" applyBorder="1"/>
    <xf numFmtId="0" fontId="3" fillId="3" borderId="0" xfId="0" applyFont="1" applyFill="1" applyBorder="1" applyAlignment="1">
      <alignment wrapText="1"/>
    </xf>
    <xf numFmtId="164" fontId="7" fillId="3" borderId="0" xfId="2" applyNumberFormat="1" applyFont="1" applyFill="1" applyBorder="1"/>
    <xf numFmtId="0" fontId="3" fillId="3" borderId="0" xfId="0" quotePrefix="1" applyFont="1" applyFill="1" applyBorder="1"/>
    <xf numFmtId="0" fontId="3" fillId="3" borderId="0" xfId="0" applyFont="1" applyFill="1" applyBorder="1" applyAlignment="1">
      <alignment horizontal="left"/>
    </xf>
    <xf numFmtId="0" fontId="3" fillId="3" borderId="0" xfId="0" applyFont="1" applyFill="1" applyBorder="1" applyAlignment="1">
      <alignment horizontal="right"/>
    </xf>
    <xf numFmtId="0" fontId="0" fillId="3" borderId="4" xfId="0" applyFill="1" applyBorder="1"/>
    <xf numFmtId="0" fontId="0" fillId="3" borderId="5" xfId="0" applyFill="1" applyBorder="1"/>
    <xf numFmtId="0" fontId="0" fillId="3" borderId="6" xfId="0" applyFill="1" applyBorder="1"/>
    <xf numFmtId="41" fontId="6" fillId="3" borderId="0" xfId="0" applyNumberFormat="1" applyFont="1" applyFill="1" applyBorder="1"/>
    <xf numFmtId="0" fontId="3" fillId="3" borderId="3" xfId="0" applyFont="1" applyFill="1" applyBorder="1"/>
    <xf numFmtId="0" fontId="4" fillId="0" borderId="0" xfId="0" applyFont="1" applyBorder="1"/>
    <xf numFmtId="0" fontId="3" fillId="0" borderId="0" xfId="0" applyFont="1" applyBorder="1"/>
    <xf numFmtId="0" fontId="0" fillId="2" borderId="0" xfId="0" applyFill="1" applyBorder="1"/>
    <xf numFmtId="0" fontId="4" fillId="2" borderId="7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0" fillId="3" borderId="2" xfId="0" applyFill="1" applyBorder="1"/>
    <xf numFmtId="0" fontId="0" fillId="3" borderId="8" xfId="0" applyFill="1" applyBorder="1"/>
    <xf numFmtId="164" fontId="9" fillId="3" borderId="0" xfId="2" applyNumberFormat="1" applyFont="1" applyFill="1" applyBorder="1"/>
    <xf numFmtId="2" fontId="8" fillId="3" borderId="9" xfId="0" applyNumberFormat="1" applyFont="1" applyFill="1" applyBorder="1"/>
    <xf numFmtId="43" fontId="8" fillId="3" borderId="9" xfId="0" applyNumberFormat="1" applyFont="1" applyFill="1" applyBorder="1"/>
    <xf numFmtId="9" fontId="5" fillId="2" borderId="0" xfId="4" applyFont="1" applyFill="1" applyBorder="1"/>
    <xf numFmtId="0" fontId="3" fillId="0" borderId="0" xfId="0" applyFont="1" applyFill="1" applyBorder="1"/>
    <xf numFmtId="0" fontId="0" fillId="0" borderId="0" xfId="0" applyFill="1" applyBorder="1"/>
    <xf numFmtId="0" fontId="0" fillId="2" borderId="8" xfId="0" applyFill="1" applyBorder="1"/>
    <xf numFmtId="39" fontId="3" fillId="3" borderId="7" xfId="0" applyNumberFormat="1" applyFont="1" applyFill="1" applyBorder="1"/>
    <xf numFmtId="39" fontId="3" fillId="3" borderId="0" xfId="0" applyNumberFormat="1" applyFont="1" applyFill="1" applyBorder="1"/>
    <xf numFmtId="39" fontId="0" fillId="3" borderId="5" xfId="0" applyNumberFormat="1" applyFill="1" applyBorder="1"/>
    <xf numFmtId="42" fontId="8" fillId="3" borderId="9" xfId="0" applyNumberFormat="1" applyFont="1" applyFill="1" applyBorder="1"/>
    <xf numFmtId="10" fontId="8" fillId="3" borderId="9" xfId="4" applyNumberFormat="1" applyFont="1" applyFill="1" applyBorder="1"/>
    <xf numFmtId="10" fontId="8" fillId="3" borderId="9" xfId="4" applyNumberFormat="1" applyFont="1" applyFill="1" applyBorder="1" applyAlignment="1">
      <alignment horizontal="right"/>
    </xf>
    <xf numFmtId="164" fontId="9" fillId="3" borderId="0" xfId="2" quotePrefix="1" applyNumberFormat="1" applyFont="1" applyFill="1" applyBorder="1"/>
    <xf numFmtId="41" fontId="5" fillId="3" borderId="8" xfId="0" applyNumberFormat="1" applyFont="1" applyFill="1" applyBorder="1"/>
    <xf numFmtId="41" fontId="6" fillId="3" borderId="8" xfId="0" applyNumberFormat="1" applyFont="1" applyFill="1" applyBorder="1"/>
    <xf numFmtId="164" fontId="7" fillId="3" borderId="8" xfId="2" applyNumberFormat="1" applyFont="1" applyFill="1" applyBorder="1"/>
    <xf numFmtId="164" fontId="8" fillId="3" borderId="8" xfId="0" applyNumberFormat="1" applyFont="1" applyFill="1" applyBorder="1"/>
    <xf numFmtId="39" fontId="10" fillId="3" borderId="0" xfId="2" applyNumberFormat="1" applyFont="1" applyFill="1" applyBorder="1" applyAlignment="1">
      <alignment horizontal="center"/>
    </xf>
    <xf numFmtId="39" fontId="10" fillId="3" borderId="7" xfId="0" applyNumberFormat="1" applyFont="1" applyFill="1" applyBorder="1"/>
    <xf numFmtId="39" fontId="10" fillId="3" borderId="0" xfId="0" applyNumberFormat="1" applyFont="1" applyFill="1" applyBorder="1"/>
    <xf numFmtId="39" fontId="10" fillId="3" borderId="0" xfId="0" applyNumberFormat="1" applyFont="1" applyFill="1" applyBorder="1" applyAlignment="1">
      <alignment wrapText="1"/>
    </xf>
    <xf numFmtId="0" fontId="3" fillId="3" borderId="5" xfId="0" applyFont="1" applyFill="1" applyBorder="1"/>
    <xf numFmtId="168" fontId="8" fillId="3" borderId="9" xfId="0" applyNumberFormat="1" applyFont="1" applyFill="1" applyBorder="1"/>
    <xf numFmtId="39" fontId="5" fillId="2" borderId="0" xfId="0" applyNumberFormat="1" applyFont="1" applyFill="1" applyBorder="1"/>
    <xf numFmtId="0" fontId="10" fillId="0" borderId="0" xfId="0" applyFont="1" applyFill="1" applyBorder="1"/>
    <xf numFmtId="0" fontId="11" fillId="0" borderId="0" xfId="0" applyFont="1" applyFill="1" applyBorder="1"/>
    <xf numFmtId="0" fontId="3" fillId="3" borderId="0" xfId="0" applyFont="1" applyFill="1"/>
    <xf numFmtId="39" fontId="8" fillId="3" borderId="9" xfId="0" applyNumberFormat="1" applyFont="1" applyFill="1" applyBorder="1" applyAlignment="1">
      <alignment horizontal="right" wrapText="1"/>
    </xf>
    <xf numFmtId="2" fontId="8" fillId="3" borderId="9" xfId="4" applyNumberFormat="1" applyFont="1" applyFill="1" applyBorder="1" applyAlignment="1">
      <alignment horizontal="right"/>
    </xf>
    <xf numFmtId="39" fontId="10" fillId="3" borderId="0" xfId="0" applyNumberFormat="1" applyFont="1" applyFill="1" applyBorder="1" applyAlignment="1">
      <alignment horizontal="center"/>
    </xf>
    <xf numFmtId="0" fontId="3" fillId="3" borderId="10" xfId="0" applyFont="1" applyFill="1" applyBorder="1" applyAlignment="1">
      <alignment horizontal="left"/>
    </xf>
    <xf numFmtId="2" fontId="10" fillId="3" borderId="10" xfId="0" applyNumberFormat="1" applyFont="1" applyFill="1" applyBorder="1"/>
    <xf numFmtId="170" fontId="8" fillId="3" borderId="9" xfId="0" applyNumberFormat="1" applyFont="1" applyFill="1" applyBorder="1"/>
    <xf numFmtId="2" fontId="10" fillId="3" borderId="0" xfId="0" applyNumberFormat="1" applyFont="1" applyFill="1" applyBorder="1"/>
    <xf numFmtId="39" fontId="9" fillId="3" borderId="0" xfId="0" applyNumberFormat="1" applyFont="1" applyFill="1" applyBorder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44" fontId="8" fillId="3" borderId="9" xfId="2" applyFont="1" applyFill="1" applyBorder="1"/>
    <xf numFmtId="44" fontId="8" fillId="3" borderId="9" xfId="0" applyNumberFormat="1" applyFont="1" applyFill="1" applyBorder="1"/>
    <xf numFmtId="0" fontId="3" fillId="3" borderId="0" xfId="0" applyFont="1" applyFill="1" applyBorder="1" applyAlignment="1">
      <alignment horizontal="center"/>
    </xf>
    <xf numFmtId="37" fontId="12" fillId="3" borderId="0" xfId="0" applyNumberFormat="1" applyFont="1" applyFill="1" applyBorder="1" applyAlignment="1">
      <alignment horizontal="right"/>
    </xf>
    <xf numFmtId="39" fontId="10" fillId="3" borderId="7" xfId="0" applyNumberFormat="1" applyFont="1" applyFill="1" applyBorder="1" applyAlignment="1">
      <alignment horizontal="center"/>
    </xf>
    <xf numFmtId="0" fontId="0" fillId="3" borderId="7" xfId="0" applyFill="1" applyBorder="1"/>
    <xf numFmtId="0" fontId="0" fillId="3" borderId="5" xfId="0" applyFill="1" applyBorder="1" applyAlignment="1">
      <alignment horizontal="center"/>
    </xf>
    <xf numFmtId="39" fontId="10" fillId="3" borderId="5" xfId="0" applyNumberFormat="1" applyFont="1" applyFill="1" applyBorder="1" applyAlignment="1">
      <alignment horizontal="center"/>
    </xf>
    <xf numFmtId="39" fontId="10" fillId="3" borderId="5" xfId="2" applyNumberFormat="1" applyFont="1" applyFill="1" applyBorder="1" applyAlignment="1">
      <alignment horizontal="center"/>
    </xf>
    <xf numFmtId="0" fontId="3" fillId="3" borderId="5" xfId="0" applyFont="1" applyFill="1" applyBorder="1" applyAlignment="1">
      <alignment horizontal="left"/>
    </xf>
    <xf numFmtId="39" fontId="10" fillId="3" borderId="5" xfId="0" applyNumberFormat="1" applyFont="1" applyFill="1" applyBorder="1"/>
    <xf numFmtId="41" fontId="5" fillId="3" borderId="5" xfId="0" applyNumberFormat="1" applyFont="1" applyFill="1" applyBorder="1"/>
    <xf numFmtId="10" fontId="5" fillId="2" borderId="0" xfId="4" applyNumberFormat="1" applyFont="1" applyFill="1" applyBorder="1"/>
    <xf numFmtId="10" fontId="5" fillId="2" borderId="5" xfId="4" applyNumberFormat="1" applyFont="1" applyFill="1" applyBorder="1"/>
    <xf numFmtId="0" fontId="0" fillId="2" borderId="6" xfId="0" applyFill="1" applyBorder="1"/>
    <xf numFmtId="39" fontId="10" fillId="3" borderId="0" xfId="0" applyNumberFormat="1" applyFont="1" applyFill="1" applyBorder="1" applyAlignment="1">
      <alignment horizontal="left"/>
    </xf>
    <xf numFmtId="39" fontId="10" fillId="3" borderId="10" xfId="0" applyNumberFormat="1" applyFont="1" applyFill="1" applyBorder="1" applyAlignment="1">
      <alignment horizontal="left"/>
    </xf>
    <xf numFmtId="39" fontId="9" fillId="3" borderId="0" xfId="4" applyNumberFormat="1" applyFont="1" applyFill="1" applyBorder="1"/>
    <xf numFmtId="39" fontId="8" fillId="3" borderId="0" xfId="0" applyNumberFormat="1" applyFont="1" applyFill="1" applyBorder="1" applyAlignment="1">
      <alignment horizontal="right"/>
    </xf>
    <xf numFmtId="39" fontId="8" fillId="3" borderId="9" xfId="0" applyNumberFormat="1" applyFont="1" applyFill="1" applyBorder="1" applyAlignment="1">
      <alignment horizontal="right"/>
    </xf>
    <xf numFmtId="0" fontId="10" fillId="2" borderId="7" xfId="0" applyFont="1" applyFill="1" applyBorder="1"/>
    <xf numFmtId="0" fontId="10" fillId="2" borderId="2" xfId="0" applyFont="1" applyFill="1" applyBorder="1"/>
    <xf numFmtId="0" fontId="11" fillId="2" borderId="8" xfId="0" applyFont="1" applyFill="1" applyBorder="1"/>
    <xf numFmtId="0" fontId="0" fillId="2" borderId="5" xfId="0" applyFill="1" applyBorder="1"/>
    <xf numFmtId="0" fontId="10" fillId="2" borderId="5" xfId="0" applyFont="1" applyFill="1" applyBorder="1"/>
    <xf numFmtId="0" fontId="11" fillId="2" borderId="6" xfId="0" applyFont="1" applyFill="1" applyBorder="1"/>
    <xf numFmtId="164" fontId="12" fillId="3" borderId="0" xfId="0" applyNumberFormat="1" applyFont="1" applyFill="1" applyBorder="1" applyAlignment="1">
      <alignment horizontal="center"/>
    </xf>
    <xf numFmtId="164" fontId="8" fillId="3" borderId="0" xfId="2" applyNumberFormat="1" applyFont="1" applyFill="1" applyBorder="1" applyAlignment="1">
      <alignment horizontal="right"/>
    </xf>
    <xf numFmtId="172" fontId="3" fillId="3" borderId="0" xfId="2" applyNumberFormat="1" applyFont="1" applyFill="1" applyBorder="1" applyAlignment="1">
      <alignment horizontal="left"/>
    </xf>
    <xf numFmtId="0" fontId="0" fillId="3" borderId="7" xfId="0" applyFill="1" applyBorder="1" applyAlignment="1">
      <alignment horizontal="center"/>
    </xf>
    <xf numFmtId="39" fontId="5" fillId="2" borderId="0" xfId="0" applyNumberFormat="1" applyFont="1" applyFill="1" applyBorder="1" applyAlignment="1">
      <alignment horizontal="right"/>
    </xf>
    <xf numFmtId="167" fontId="5" fillId="2" borderId="0" xfId="4" applyNumberFormat="1" applyFont="1" applyFill="1" applyBorder="1" applyAlignment="1">
      <alignment horizontal="right"/>
    </xf>
    <xf numFmtId="164" fontId="5" fillId="2" borderId="0" xfId="2" applyNumberFormat="1" applyFont="1" applyFill="1" applyBorder="1" applyAlignment="1">
      <alignment horizontal="right"/>
    </xf>
    <xf numFmtId="39" fontId="8" fillId="3" borderId="9" xfId="0" applyNumberFormat="1" applyFont="1" applyFill="1" applyBorder="1"/>
    <xf numFmtId="164" fontId="8" fillId="3" borderId="9" xfId="2" applyNumberFormat="1" applyFont="1" applyFill="1" applyBorder="1"/>
    <xf numFmtId="164" fontId="8" fillId="3" borderId="0" xfId="2" applyNumberFormat="1" applyFont="1" applyFill="1" applyBorder="1"/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left"/>
    </xf>
    <xf numFmtId="0" fontId="3" fillId="2" borderId="7" xfId="0" applyFont="1" applyFill="1" applyBorder="1" applyAlignment="1">
      <alignment horizontal="left"/>
    </xf>
    <xf numFmtId="0" fontId="3" fillId="2" borderId="5" xfId="0" applyFont="1" applyFill="1" applyBorder="1" applyAlignment="1">
      <alignment horizontal="left"/>
    </xf>
    <xf numFmtId="39" fontId="3" fillId="3" borderId="7" xfId="0" applyNumberFormat="1" applyFont="1" applyFill="1" applyBorder="1" applyAlignment="1">
      <alignment horizontal="left"/>
    </xf>
    <xf numFmtId="39" fontId="10" fillId="3" borderId="5" xfId="0" applyNumberFormat="1" applyFont="1" applyFill="1" applyBorder="1" applyAlignment="1">
      <alignment horizontal="left"/>
    </xf>
    <xf numFmtId="39" fontId="10" fillId="3" borderId="0" xfId="2" applyNumberFormat="1" applyFont="1" applyFill="1" applyBorder="1" applyAlignment="1">
      <alignment horizontal="left"/>
    </xf>
    <xf numFmtId="39" fontId="10" fillId="3" borderId="5" xfId="2" applyNumberFormat="1" applyFont="1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3" fillId="2" borderId="0" xfId="0" applyFont="1" applyFill="1" applyBorder="1" applyAlignment="1">
      <alignment horizontal="left"/>
    </xf>
    <xf numFmtId="0" fontId="3" fillId="3" borderId="10" xfId="0" applyFont="1" applyFill="1" applyBorder="1" applyAlignment="1"/>
    <xf numFmtId="39" fontId="10" fillId="3" borderId="10" xfId="2" applyNumberFormat="1" applyFont="1" applyFill="1" applyBorder="1" applyAlignment="1">
      <alignment horizontal="left"/>
    </xf>
    <xf numFmtId="39" fontId="8" fillId="3" borderId="10" xfId="0" applyNumberFormat="1" applyFont="1" applyFill="1" applyBorder="1"/>
    <xf numFmtId="1" fontId="10" fillId="3" borderId="10" xfId="0" applyNumberFormat="1" applyFont="1" applyFill="1" applyBorder="1" applyAlignment="1">
      <alignment horizontal="center"/>
    </xf>
    <xf numFmtId="2" fontId="10" fillId="3" borderId="10" xfId="0" applyNumberFormat="1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164" fontId="8" fillId="3" borderId="11" xfId="2" applyNumberFormat="1" applyFont="1" applyFill="1" applyBorder="1"/>
    <xf numFmtId="164" fontId="8" fillId="3" borderId="10" xfId="2" applyNumberFormat="1" applyFont="1" applyFill="1" applyBorder="1"/>
    <xf numFmtId="164" fontId="8" fillId="3" borderId="12" xfId="2" applyNumberFormat="1" applyFont="1" applyFill="1" applyBorder="1"/>
    <xf numFmtId="2" fontId="10" fillId="3" borderId="12" xfId="0" applyNumberFormat="1" applyFont="1" applyFill="1" applyBorder="1"/>
    <xf numFmtId="10" fontId="9" fillId="3" borderId="0" xfId="4" applyNumberFormat="1" applyFont="1" applyFill="1" applyBorder="1"/>
    <xf numFmtId="10" fontId="9" fillId="3" borderId="10" xfId="4" applyNumberFormat="1" applyFont="1" applyFill="1" applyBorder="1"/>
    <xf numFmtId="9" fontId="9" fillId="3" borderId="12" xfId="4" applyNumberFormat="1" applyFont="1" applyFill="1" applyBorder="1"/>
    <xf numFmtId="10" fontId="9" fillId="3" borderId="11" xfId="4" applyNumberFormat="1" applyFont="1" applyFill="1" applyBorder="1"/>
    <xf numFmtId="164" fontId="9" fillId="3" borderId="11" xfId="2" applyNumberFormat="1" applyFont="1" applyFill="1" applyBorder="1"/>
    <xf numFmtId="164" fontId="9" fillId="3" borderId="12" xfId="2" applyNumberFormat="1" applyFont="1" applyFill="1" applyBorder="1"/>
    <xf numFmtId="0" fontId="3" fillId="2" borderId="2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left"/>
    </xf>
    <xf numFmtId="2" fontId="8" fillId="3" borderId="0" xfId="0" applyNumberFormat="1" applyFont="1" applyFill="1" applyBorder="1"/>
    <xf numFmtId="10" fontId="8" fillId="3" borderId="0" xfId="4" applyNumberFormat="1" applyFont="1" applyFill="1" applyBorder="1"/>
    <xf numFmtId="0" fontId="3" fillId="3" borderId="6" xfId="0" applyFont="1" applyFill="1" applyBorder="1"/>
    <xf numFmtId="0" fontId="0" fillId="0" borderId="0" xfId="0" applyAlignment="1">
      <alignment horizontal="right"/>
    </xf>
    <xf numFmtId="0" fontId="0" fillId="2" borderId="1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4" xfId="0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3" fillId="3" borderId="3" xfId="0" applyFont="1" applyFill="1" applyBorder="1" applyAlignment="1">
      <alignment horizontal="right"/>
    </xf>
    <xf numFmtId="0" fontId="3" fillId="3" borderId="4" xfId="0" applyFont="1" applyFill="1" applyBorder="1" applyAlignment="1">
      <alignment horizontal="right"/>
    </xf>
    <xf numFmtId="44" fontId="8" fillId="3" borderId="9" xfId="2" applyFont="1" applyFill="1" applyBorder="1" applyAlignment="1">
      <alignment horizontal="right"/>
    </xf>
    <xf numFmtId="37" fontId="3" fillId="3" borderId="0" xfId="0" applyNumberFormat="1" applyFont="1" applyFill="1" applyBorder="1" applyAlignment="1">
      <alignment horizontal="center"/>
    </xf>
    <xf numFmtId="41" fontId="3" fillId="3" borderId="5" xfId="0" applyNumberFormat="1" applyFont="1" applyFill="1" applyBorder="1" applyAlignment="1">
      <alignment horizontal="center"/>
    </xf>
    <xf numFmtId="44" fontId="3" fillId="0" borderId="0" xfId="2" applyNumberFormat="1" applyFont="1"/>
    <xf numFmtId="44" fontId="3" fillId="3" borderId="7" xfId="2" applyNumberFormat="1" applyFont="1" applyFill="1" applyBorder="1"/>
    <xf numFmtId="44" fontId="3" fillId="3" borderId="0" xfId="2" applyNumberFormat="1" applyFont="1" applyFill="1" applyBorder="1"/>
    <xf numFmtId="44" fontId="3" fillId="3" borderId="5" xfId="2" applyNumberFormat="1" applyFont="1" applyFill="1" applyBorder="1"/>
    <xf numFmtId="44" fontId="9" fillId="3" borderId="0" xfId="2" applyNumberFormat="1" applyFont="1" applyFill="1" applyBorder="1"/>
    <xf numFmtId="44" fontId="8" fillId="3" borderId="9" xfId="2" applyNumberFormat="1" applyFont="1" applyFill="1" applyBorder="1"/>
    <xf numFmtId="43" fontId="9" fillId="3" borderId="0" xfId="1" applyFont="1" applyFill="1" applyBorder="1"/>
    <xf numFmtId="44" fontId="8" fillId="3" borderId="0" xfId="2" applyNumberFormat="1" applyFont="1" applyFill="1" applyBorder="1"/>
    <xf numFmtId="164" fontId="9" fillId="3" borderId="0" xfId="2" applyNumberFormat="1" applyFont="1" applyFill="1" applyBorder="1" applyAlignment="1">
      <alignment horizontal="right"/>
    </xf>
    <xf numFmtId="10" fontId="8" fillId="3" borderId="0" xfId="4" applyNumberFormat="1" applyFont="1" applyFill="1" applyBorder="1" applyAlignment="1">
      <alignment horizontal="right"/>
    </xf>
    <xf numFmtId="0" fontId="10" fillId="2" borderId="2" xfId="0" applyFont="1" applyFill="1" applyBorder="1" applyAlignment="1">
      <alignment horizontal="center"/>
    </xf>
    <xf numFmtId="0" fontId="11" fillId="2" borderId="8" xfId="0" applyFont="1" applyFill="1" applyBorder="1" applyAlignment="1">
      <alignment horizontal="center"/>
    </xf>
    <xf numFmtId="0" fontId="11" fillId="2" borderId="6" xfId="0" applyFont="1" applyFill="1" applyBorder="1" applyAlignment="1">
      <alignment horizontal="center"/>
    </xf>
    <xf numFmtId="44" fontId="9" fillId="3" borderId="0" xfId="2" applyFont="1" applyFill="1" applyBorder="1"/>
    <xf numFmtId="43" fontId="8" fillId="3" borderId="0" xfId="1" applyFont="1" applyFill="1" applyBorder="1"/>
    <xf numFmtId="43" fontId="8" fillId="3" borderId="9" xfId="1" applyFont="1" applyFill="1" applyBorder="1"/>
    <xf numFmtId="166" fontId="9" fillId="3" borderId="0" xfId="1" applyNumberFormat="1" applyFont="1" applyFill="1" applyBorder="1" applyAlignment="1">
      <alignment horizontal="center"/>
    </xf>
    <xf numFmtId="43" fontId="8" fillId="3" borderId="9" xfId="1" applyFont="1" applyFill="1" applyBorder="1" applyAlignment="1">
      <alignment horizontal="center"/>
    </xf>
    <xf numFmtId="171" fontId="8" fillId="3" borderId="9" xfId="2" applyNumberFormat="1" applyFont="1" applyFill="1" applyBorder="1" applyAlignment="1">
      <alignment horizontal="right"/>
    </xf>
    <xf numFmtId="39" fontId="10" fillId="2" borderId="7" xfId="0" applyNumberFormat="1" applyFont="1" applyFill="1" applyBorder="1"/>
    <xf numFmtId="0" fontId="3" fillId="2" borderId="0" xfId="0" applyFont="1" applyFill="1" applyBorder="1" applyAlignment="1"/>
    <xf numFmtId="39" fontId="10" fillId="2" borderId="0" xfId="0" applyNumberFormat="1" applyFont="1" applyFill="1" applyBorder="1" applyAlignment="1">
      <alignment horizontal="left"/>
    </xf>
    <xf numFmtId="39" fontId="10" fillId="2" borderId="0" xfId="2" applyNumberFormat="1" applyFont="1" applyFill="1" applyBorder="1" applyAlignment="1">
      <alignment horizontal="left"/>
    </xf>
    <xf numFmtId="2" fontId="10" fillId="2" borderId="0" xfId="0" applyNumberFormat="1" applyFont="1" applyFill="1" applyBorder="1"/>
    <xf numFmtId="2" fontId="10" fillId="2" borderId="8" xfId="0" applyNumberFormat="1" applyFont="1" applyFill="1" applyBorder="1" applyAlignment="1">
      <alignment horizontal="center"/>
    </xf>
    <xf numFmtId="39" fontId="10" fillId="2" borderId="0" xfId="0" applyNumberFormat="1" applyFont="1" applyFill="1" applyBorder="1"/>
    <xf numFmtId="2" fontId="9" fillId="2" borderId="8" xfId="0" applyNumberFormat="1" applyFont="1" applyFill="1" applyBorder="1" applyAlignment="1">
      <alignment horizontal="center"/>
    </xf>
    <xf numFmtId="164" fontId="8" fillId="2" borderId="0" xfId="2" applyNumberFormat="1" applyFont="1" applyFill="1" applyBorder="1"/>
    <xf numFmtId="164" fontId="13" fillId="2" borderId="8" xfId="2" applyNumberFormat="1" applyFont="1" applyFill="1" applyBorder="1" applyAlignment="1">
      <alignment horizontal="center"/>
    </xf>
    <xf numFmtId="164" fontId="9" fillId="2" borderId="8" xfId="2" applyNumberFormat="1" applyFont="1" applyFill="1" applyBorder="1" applyAlignment="1">
      <alignment horizontal="center"/>
    </xf>
    <xf numFmtId="39" fontId="10" fillId="2" borderId="5" xfId="0" applyNumberFormat="1" applyFont="1" applyFill="1" applyBorder="1"/>
    <xf numFmtId="41" fontId="5" fillId="2" borderId="5" xfId="0" applyNumberFormat="1" applyFont="1" applyFill="1" applyBorder="1"/>
    <xf numFmtId="41" fontId="5" fillId="2" borderId="6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right"/>
    </xf>
    <xf numFmtId="0" fontId="3" fillId="2" borderId="0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right"/>
    </xf>
    <xf numFmtId="0" fontId="4" fillId="3" borderId="0" xfId="0" applyFont="1" applyFill="1" applyBorder="1"/>
    <xf numFmtId="0" fontId="3" fillId="0" borderId="0" xfId="0" applyFont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left"/>
    </xf>
    <xf numFmtId="0" fontId="8" fillId="3" borderId="0" xfId="0" applyFont="1" applyFill="1" applyBorder="1"/>
    <xf numFmtId="0" fontId="3" fillId="3" borderId="5" xfId="0" applyFont="1" applyFill="1" applyBorder="1" applyAlignment="1">
      <alignment horizontal="center"/>
    </xf>
    <xf numFmtId="43" fontId="9" fillId="3" borderId="0" xfId="0" applyNumberFormat="1" applyFont="1" applyFill="1" applyBorder="1"/>
    <xf numFmtId="0" fontId="11" fillId="4" borderId="0" xfId="0" applyFont="1" applyFill="1" applyBorder="1"/>
    <xf numFmtId="0" fontId="11" fillId="4" borderId="0" xfId="0" applyFont="1" applyFill="1"/>
    <xf numFmtId="0" fontId="0" fillId="4" borderId="0" xfId="0" applyFill="1"/>
    <xf numFmtId="2" fontId="15" fillId="4" borderId="0" xfId="0" applyNumberFormat="1" applyFont="1" applyFill="1" applyBorder="1" applyAlignment="1"/>
    <xf numFmtId="0" fontId="16" fillId="4" borderId="0" xfId="0" applyFont="1" applyFill="1" applyBorder="1"/>
    <xf numFmtId="0" fontId="17" fillId="4" borderId="0" xfId="0" applyFont="1" applyFill="1" applyBorder="1" applyAlignment="1">
      <alignment horizontal="center"/>
    </xf>
    <xf numFmtId="0" fontId="10" fillId="4" borderId="0" xfId="0" applyFont="1" applyFill="1" applyBorder="1"/>
    <xf numFmtId="0" fontId="18" fillId="4" borderId="0" xfId="0" applyFont="1" applyFill="1" applyBorder="1"/>
    <xf numFmtId="0" fontId="19" fillId="4" borderId="0" xfId="0" applyFont="1" applyFill="1" applyBorder="1"/>
    <xf numFmtId="0" fontId="14" fillId="4" borderId="0" xfId="0" applyFont="1" applyFill="1" applyBorder="1"/>
    <xf numFmtId="0" fontId="13" fillId="4" borderId="0" xfId="0" applyFont="1" applyFill="1" applyBorder="1"/>
    <xf numFmtId="0" fontId="8" fillId="4" borderId="0" xfId="0" applyFont="1" applyFill="1" applyBorder="1"/>
    <xf numFmtId="0" fontId="0" fillId="4" borderId="0" xfId="0" applyFill="1" applyBorder="1"/>
    <xf numFmtId="0" fontId="10" fillId="0" borderId="0" xfId="0" applyNumberFormat="1" applyFont="1"/>
    <xf numFmtId="0" fontId="10" fillId="2" borderId="2" xfId="0" applyNumberFormat="1" applyFont="1" applyFill="1" applyBorder="1"/>
    <xf numFmtId="0" fontId="10" fillId="2" borderId="8" xfId="0" applyNumberFormat="1" applyFont="1" applyFill="1" applyBorder="1"/>
    <xf numFmtId="9" fontId="12" fillId="2" borderId="5" xfId="4" applyFont="1" applyFill="1" applyBorder="1"/>
    <xf numFmtId="0" fontId="10" fillId="2" borderId="6" xfId="0" applyNumberFormat="1" applyFont="1" applyFill="1" applyBorder="1"/>
    <xf numFmtId="9" fontId="9" fillId="3" borderId="0" xfId="1" applyNumberFormat="1" applyFont="1" applyFill="1" applyBorder="1"/>
    <xf numFmtId="10" fontId="8" fillId="3" borderId="9" xfId="0" applyNumberFormat="1" applyFont="1" applyFill="1" applyBorder="1"/>
    <xf numFmtId="175" fontId="8" fillId="3" borderId="9" xfId="0" applyNumberFormat="1" applyFont="1" applyFill="1" applyBorder="1"/>
    <xf numFmtId="174" fontId="9" fillId="3" borderId="8" xfId="4" applyNumberFormat="1" applyFont="1" applyFill="1" applyBorder="1"/>
    <xf numFmtId="166" fontId="9" fillId="3" borderId="0" xfId="1" applyNumberFormat="1" applyFont="1" applyFill="1" applyBorder="1"/>
    <xf numFmtId="0" fontId="0" fillId="3" borderId="0" xfId="0" applyFill="1"/>
    <xf numFmtId="165" fontId="9" fillId="3" borderId="0" xfId="1" applyNumberFormat="1" applyFont="1" applyFill="1" applyBorder="1"/>
    <xf numFmtId="171" fontId="8" fillId="3" borderId="0" xfId="0" applyNumberFormat="1" applyFont="1" applyFill="1" applyBorder="1"/>
    <xf numFmtId="10" fontId="8" fillId="3" borderId="0" xfId="0" applyNumberFormat="1" applyFont="1" applyFill="1" applyBorder="1"/>
    <xf numFmtId="42" fontId="9" fillId="3" borderId="0" xfId="0" applyNumberFormat="1" applyFont="1" applyFill="1" applyBorder="1"/>
    <xf numFmtId="42" fontId="9" fillId="3" borderId="0" xfId="0" applyNumberFormat="1" applyFont="1" applyFill="1" applyBorder="1" applyAlignment="1">
      <alignment horizontal="right"/>
    </xf>
    <xf numFmtId="42" fontId="9" fillId="3" borderId="0" xfId="1" applyNumberFormat="1" applyFont="1" applyFill="1" applyBorder="1" applyAlignment="1">
      <alignment horizontal="center"/>
    </xf>
    <xf numFmtId="10" fontId="8" fillId="3" borderId="9" xfId="1" applyNumberFormat="1" applyFont="1" applyFill="1" applyBorder="1" applyAlignment="1">
      <alignment horizontal="right"/>
    </xf>
    <xf numFmtId="0" fontId="0" fillId="2" borderId="7" xfId="0" applyFill="1" applyBorder="1"/>
    <xf numFmtId="0" fontId="0" fillId="2" borderId="7" xfId="0" applyFill="1" applyBorder="1" applyAlignment="1">
      <alignment horizontal="left"/>
    </xf>
    <xf numFmtId="2" fontId="9" fillId="3" borderId="0" xfId="2" applyNumberFormat="1" applyFont="1" applyFill="1" applyBorder="1" applyAlignment="1">
      <alignment horizontal="right"/>
    </xf>
    <xf numFmtId="10" fontId="9" fillId="3" borderId="0" xfId="0" applyNumberFormat="1" applyFont="1" applyFill="1" applyBorder="1" applyAlignment="1">
      <alignment horizontal="right"/>
    </xf>
    <xf numFmtId="2" fontId="9" fillId="3" borderId="0" xfId="1" applyNumberFormat="1" applyFont="1" applyFill="1" applyBorder="1" applyAlignment="1">
      <alignment horizontal="right"/>
    </xf>
    <xf numFmtId="0" fontId="3" fillId="3" borderId="4" xfId="0" applyFont="1" applyFill="1" applyBorder="1"/>
    <xf numFmtId="166" fontId="9" fillId="3" borderId="5" xfId="1" applyNumberFormat="1" applyFont="1" applyFill="1" applyBorder="1"/>
    <xf numFmtId="41" fontId="6" fillId="3" borderId="5" xfId="0" applyNumberFormat="1" applyFont="1" applyFill="1" applyBorder="1"/>
    <xf numFmtId="173" fontId="9" fillId="3" borderId="0" xfId="0" applyNumberFormat="1" applyFont="1" applyFill="1" applyBorder="1"/>
    <xf numFmtId="10" fontId="8" fillId="0" borderId="0" xfId="4" applyNumberFormat="1" applyFont="1" applyFill="1" applyBorder="1"/>
    <xf numFmtId="10" fontId="8" fillId="3" borderId="8" xfId="4" applyNumberFormat="1" applyFont="1" applyFill="1" applyBorder="1"/>
    <xf numFmtId="2" fontId="9" fillId="3" borderId="0" xfId="0" applyNumberFormat="1" applyFont="1" applyFill="1" applyBorder="1"/>
    <xf numFmtId="10" fontId="9" fillId="3" borderId="0" xfId="0" applyNumberFormat="1" applyFont="1" applyFill="1" applyBorder="1"/>
    <xf numFmtId="10" fontId="9" fillId="3" borderId="0" xfId="2" applyNumberFormat="1" applyFont="1" applyFill="1" applyBorder="1" applyAlignment="1">
      <alignment horizontal="right"/>
    </xf>
    <xf numFmtId="39" fontId="9" fillId="3" borderId="0" xfId="0" applyNumberFormat="1" applyFont="1" applyFill="1" applyBorder="1" applyAlignment="1">
      <alignment horizontal="center"/>
    </xf>
    <xf numFmtId="164" fontId="5" fillId="2" borderId="0" xfId="2" applyNumberFormat="1" applyFont="1" applyFill="1" applyBorder="1"/>
    <xf numFmtId="37" fontId="5" fillId="2" borderId="0" xfId="0" applyNumberFormat="1" applyFont="1" applyFill="1" applyBorder="1"/>
    <xf numFmtId="167" fontId="5" fillId="2" borderId="0" xfId="4" applyNumberFormat="1" applyFont="1" applyFill="1" applyBorder="1"/>
    <xf numFmtId="43" fontId="5" fillId="2" borderId="0" xfId="1" applyFont="1" applyFill="1" applyBorder="1"/>
    <xf numFmtId="166" fontId="5" fillId="2" borderId="0" xfId="1" applyNumberFormat="1" applyFont="1" applyFill="1" applyBorder="1"/>
    <xf numFmtId="9" fontId="5" fillId="2" borderId="0" xfId="2" applyNumberFormat="1" applyFont="1" applyFill="1" applyBorder="1" applyAlignment="1">
      <alignment horizontal="right"/>
    </xf>
    <xf numFmtId="9" fontId="5" fillId="2" borderId="0" xfId="0" applyNumberFormat="1" applyFont="1" applyFill="1" applyBorder="1"/>
    <xf numFmtId="9" fontId="5" fillId="2" borderId="0" xfId="4" applyNumberFormat="1" applyFont="1" applyFill="1" applyBorder="1"/>
    <xf numFmtId="10" fontId="5" fillId="2" borderId="0" xfId="2" applyNumberFormat="1" applyFont="1" applyFill="1" applyBorder="1" applyAlignment="1">
      <alignment horizontal="right"/>
    </xf>
    <xf numFmtId="164" fontId="5" fillId="2" borderId="0" xfId="0" applyNumberFormat="1" applyFont="1" applyFill="1" applyBorder="1"/>
    <xf numFmtId="3" fontId="5" fillId="2" borderId="0" xfId="4" applyNumberFormat="1" applyFont="1" applyFill="1" applyBorder="1"/>
    <xf numFmtId="164" fontId="5" fillId="2" borderId="0" xfId="0" applyNumberFormat="1" applyFont="1" applyFill="1" applyBorder="1" applyAlignment="1"/>
    <xf numFmtId="42" fontId="5" fillId="2" borderId="0" xfId="2" applyNumberFormat="1" applyFont="1" applyFill="1" applyBorder="1" applyAlignment="1">
      <alignment horizontal="right"/>
    </xf>
    <xf numFmtId="43" fontId="5" fillId="2" borderId="0" xfId="0" applyNumberFormat="1" applyFont="1" applyFill="1" applyBorder="1" applyAlignment="1"/>
    <xf numFmtId="44" fontId="5" fillId="2" borderId="0" xfId="0" applyNumberFormat="1" applyFont="1" applyFill="1" applyBorder="1"/>
    <xf numFmtId="44" fontId="5" fillId="2" borderId="0" xfId="2" applyFont="1" applyFill="1" applyBorder="1"/>
    <xf numFmtId="44" fontId="5" fillId="2" borderId="0" xfId="2" applyNumberFormat="1" applyFont="1" applyFill="1" applyBorder="1"/>
    <xf numFmtId="43" fontId="5" fillId="2" borderId="0" xfId="1" applyNumberFormat="1" applyFont="1" applyFill="1" applyBorder="1"/>
    <xf numFmtId="10" fontId="5" fillId="2" borderId="0" xfId="2" applyNumberFormat="1" applyFont="1" applyFill="1" applyBorder="1"/>
    <xf numFmtId="164" fontId="5" fillId="2" borderId="0" xfId="1" applyNumberFormat="1" applyFont="1" applyFill="1" applyBorder="1"/>
    <xf numFmtId="175" fontId="5" fillId="2" borderId="0" xfId="1" applyNumberFormat="1" applyFont="1" applyFill="1" applyBorder="1"/>
    <xf numFmtId="37" fontId="5" fillId="2" borderId="10" xfId="0" applyNumberFormat="1" applyFont="1" applyFill="1" applyBorder="1"/>
    <xf numFmtId="0" fontId="5" fillId="2" borderId="0" xfId="0" applyFont="1" applyFill="1"/>
    <xf numFmtId="42" fontId="5" fillId="2" borderId="0" xfId="2" applyNumberFormat="1" applyFont="1" applyFill="1" applyBorder="1"/>
    <xf numFmtId="41" fontId="5" fillId="2" borderId="0" xfId="1" applyNumberFormat="1" applyFont="1" applyFill="1" applyBorder="1"/>
    <xf numFmtId="41" fontId="5" fillId="2" borderId="10" xfId="1" applyNumberFormat="1" applyFont="1" applyFill="1" applyBorder="1"/>
    <xf numFmtId="43" fontId="5" fillId="2" borderId="0" xfId="1" applyNumberFormat="1" applyFont="1" applyFill="1" applyBorder="1" applyAlignment="1">
      <alignment horizontal="right"/>
    </xf>
    <xf numFmtId="10" fontId="5" fillId="2" borderId="0" xfId="1" applyNumberFormat="1" applyFont="1" applyFill="1" applyBorder="1"/>
    <xf numFmtId="42" fontId="5" fillId="2" borderId="0" xfId="1" applyNumberFormat="1" applyFont="1" applyFill="1" applyBorder="1"/>
    <xf numFmtId="2" fontId="9" fillId="3" borderId="0" xfId="0" applyNumberFormat="1" applyFont="1" applyFill="1" applyBorder="1" applyAlignment="1">
      <alignment horizontal="center"/>
    </xf>
    <xf numFmtId="37" fontId="5" fillId="3" borderId="0" xfId="0" applyNumberFormat="1" applyFont="1" applyFill="1" applyBorder="1"/>
    <xf numFmtId="0" fontId="5" fillId="3" borderId="0" xfId="0" applyFont="1" applyFill="1" applyBorder="1"/>
    <xf numFmtId="41" fontId="5" fillId="2" borderId="0" xfId="4" applyNumberFormat="1" applyFont="1" applyFill="1" applyBorder="1"/>
    <xf numFmtId="169" fontId="9" fillId="3" borderId="0" xfId="0" applyNumberFormat="1" applyFont="1" applyFill="1" applyBorder="1"/>
    <xf numFmtId="43" fontId="5" fillId="2" borderId="0" xfId="4" applyNumberFormat="1" applyFont="1" applyFill="1" applyBorder="1"/>
    <xf numFmtId="43" fontId="5" fillId="2" borderId="0" xfId="2" applyNumberFormat="1" applyFont="1" applyFill="1" applyBorder="1" applyAlignment="1">
      <alignment horizontal="right"/>
    </xf>
    <xf numFmtId="42" fontId="5" fillId="2" borderId="0" xfId="4" applyNumberFormat="1" applyFont="1" applyFill="1" applyBorder="1"/>
    <xf numFmtId="164" fontId="9" fillId="3" borderId="0" xfId="0" applyNumberFormat="1" applyFont="1" applyFill="1" applyBorder="1"/>
    <xf numFmtId="164" fontId="3" fillId="3" borderId="0" xfId="0" applyNumberFormat="1" applyFont="1" applyFill="1" applyBorder="1" applyAlignment="1">
      <alignment horizontal="left"/>
    </xf>
    <xf numFmtId="176" fontId="5" fillId="2" borderId="0" xfId="2" applyNumberFormat="1" applyFont="1" applyFill="1" applyBorder="1"/>
    <xf numFmtId="42" fontId="9" fillId="2" borderId="12" xfId="2" applyNumberFormat="1" applyFont="1" applyFill="1" applyBorder="1"/>
    <xf numFmtId="42" fontId="9" fillId="2" borderId="0" xfId="2" applyNumberFormat="1" applyFont="1" applyFill="1" applyBorder="1"/>
    <xf numFmtId="41" fontId="9" fillId="2" borderId="0" xfId="1" applyNumberFormat="1" applyFont="1" applyFill="1" applyBorder="1"/>
    <xf numFmtId="41" fontId="5" fillId="2" borderId="0" xfId="0" applyNumberFormat="1" applyFont="1" applyFill="1" applyBorder="1"/>
    <xf numFmtId="0" fontId="4" fillId="3" borderId="0" xfId="0" applyFont="1" applyFill="1" applyBorder="1" applyAlignment="1"/>
    <xf numFmtId="43" fontId="8" fillId="3" borderId="9" xfId="0" applyNumberFormat="1" applyFont="1" applyFill="1" applyBorder="1" applyAlignment="1"/>
    <xf numFmtId="8" fontId="8" fillId="3" borderId="0" xfId="0" applyNumberFormat="1" applyFont="1" applyFill="1" applyBorder="1" applyAlignment="1"/>
    <xf numFmtId="44" fontId="8" fillId="3" borderId="9" xfId="0" applyNumberFormat="1" applyFont="1" applyFill="1" applyBorder="1" applyAlignment="1"/>
    <xf numFmtId="44" fontId="8" fillId="3" borderId="0" xfId="0" applyNumberFormat="1" applyFont="1" applyFill="1" applyBorder="1" applyAlignment="1"/>
    <xf numFmtId="44" fontId="9" fillId="3" borderId="0" xfId="0" applyNumberFormat="1" applyFont="1" applyFill="1" applyBorder="1" applyAlignment="1"/>
    <xf numFmtId="8" fontId="8" fillId="3" borderId="10" xfId="0" applyNumberFormat="1" applyFont="1" applyFill="1" applyBorder="1" applyAlignment="1"/>
    <xf numFmtId="44" fontId="8" fillId="3" borderId="13" xfId="0" applyNumberFormat="1" applyFont="1" applyFill="1" applyBorder="1" applyAlignment="1"/>
    <xf numFmtId="0" fontId="0" fillId="2" borderId="2" xfId="0" applyFill="1" applyBorder="1"/>
    <xf numFmtId="0" fontId="22" fillId="2" borderId="0" xfId="0" applyFont="1" applyFill="1" applyBorder="1" applyAlignment="1">
      <alignment horizontal="right" wrapText="1"/>
    </xf>
    <xf numFmtId="0" fontId="3" fillId="2" borderId="0" xfId="0" applyFont="1" applyFill="1" applyBorder="1" applyAlignment="1">
      <alignment horizontal="right" wrapText="1"/>
    </xf>
    <xf numFmtId="0" fontId="3" fillId="2" borderId="0" xfId="0" applyFont="1" applyFill="1" applyBorder="1" applyAlignment="1">
      <alignment vertical="top" wrapText="1"/>
    </xf>
    <xf numFmtId="0" fontId="23" fillId="2" borderId="0" xfId="0" applyFont="1" applyFill="1" applyBorder="1" applyAlignment="1">
      <alignment horizontal="right" wrapText="1"/>
    </xf>
    <xf numFmtId="0" fontId="9" fillId="3" borderId="0" xfId="0" applyFont="1" applyFill="1" applyBorder="1" applyAlignment="1"/>
    <xf numFmtId="10" fontId="9" fillId="3" borderId="0" xfId="4" applyNumberFormat="1" applyFont="1" applyFill="1" applyBorder="1" applyAlignment="1"/>
    <xf numFmtId="10" fontId="8" fillId="3" borderId="9" xfId="4" applyNumberFormat="1" applyFont="1" applyFill="1" applyBorder="1" applyAlignment="1"/>
    <xf numFmtId="43" fontId="3" fillId="3" borderId="0" xfId="1" applyFont="1" applyFill="1" applyBorder="1"/>
    <xf numFmtId="43" fontId="3" fillId="3" borderId="0" xfId="0" applyNumberFormat="1" applyFont="1" applyFill="1" applyBorder="1"/>
    <xf numFmtId="177" fontId="5" fillId="2" borderId="0" xfId="2" applyNumberFormat="1" applyFont="1" applyFill="1" applyBorder="1"/>
    <xf numFmtId="177" fontId="5" fillId="2" borderId="0" xfId="1" applyNumberFormat="1" applyFont="1" applyFill="1" applyBorder="1"/>
    <xf numFmtId="177" fontId="20" fillId="2" borderId="0" xfId="2" applyNumberFormat="1" applyFont="1" applyFill="1" applyBorder="1"/>
    <xf numFmtId="177" fontId="5" fillId="2" borderId="10" xfId="2" applyNumberFormat="1" applyFont="1" applyFill="1" applyBorder="1"/>
    <xf numFmtId="178" fontId="5" fillId="2" borderId="0" xfId="1" applyNumberFormat="1" applyFont="1" applyFill="1" applyBorder="1"/>
    <xf numFmtId="178" fontId="5" fillId="2" borderId="10" xfId="1" applyNumberFormat="1" applyFont="1" applyFill="1" applyBorder="1"/>
    <xf numFmtId="179" fontId="5" fillId="2" borderId="0" xfId="1" applyNumberFormat="1" applyFont="1" applyFill="1" applyBorder="1"/>
    <xf numFmtId="181" fontId="5" fillId="2" borderId="0" xfId="2" applyNumberFormat="1" applyFont="1" applyFill="1" applyBorder="1"/>
    <xf numFmtId="179" fontId="5" fillId="2" borderId="10" xfId="2" applyNumberFormat="1" applyFont="1" applyFill="1" applyBorder="1"/>
    <xf numFmtId="179" fontId="5" fillId="2" borderId="0" xfId="2" applyNumberFormat="1" applyFont="1" applyFill="1" applyBorder="1"/>
    <xf numFmtId="0" fontId="3" fillId="3" borderId="14" xfId="0" applyFont="1" applyFill="1" applyBorder="1" applyAlignment="1"/>
    <xf numFmtId="0" fontId="3" fillId="3" borderId="13" xfId="0" applyFont="1" applyFill="1" applyBorder="1" applyAlignment="1"/>
    <xf numFmtId="0" fontId="3" fillId="3" borderId="15" xfId="0" applyFont="1" applyFill="1" applyBorder="1"/>
    <xf numFmtId="183" fontId="9" fillId="3" borderId="16" xfId="1" applyNumberFormat="1" applyFont="1" applyFill="1" applyBorder="1" applyAlignment="1">
      <alignment horizontal="center"/>
    </xf>
    <xf numFmtId="0" fontId="3" fillId="3" borderId="17" xfId="0" applyFont="1" applyFill="1" applyBorder="1" applyAlignment="1">
      <alignment horizontal="center"/>
    </xf>
    <xf numFmtId="183" fontId="9" fillId="3" borderId="16" xfId="0" applyNumberFormat="1" applyFont="1" applyFill="1" applyBorder="1" applyAlignment="1">
      <alignment horizontal="center"/>
    </xf>
    <xf numFmtId="10" fontId="3" fillId="3" borderId="17" xfId="4" applyNumberFormat="1" applyFont="1" applyFill="1" applyBorder="1" applyAlignment="1">
      <alignment horizontal="center"/>
    </xf>
    <xf numFmtId="183" fontId="9" fillId="3" borderId="16" xfId="4" applyNumberFormat="1" applyFont="1" applyFill="1" applyBorder="1" applyAlignment="1">
      <alignment horizontal="center"/>
    </xf>
    <xf numFmtId="182" fontId="9" fillId="3" borderId="16" xfId="0" applyNumberFormat="1" applyFont="1" applyFill="1" applyBorder="1" applyAlignment="1">
      <alignment horizontal="center"/>
    </xf>
    <xf numFmtId="43" fontId="24" fillId="3" borderId="0" xfId="0" applyNumberFormat="1" applyFont="1" applyFill="1" applyBorder="1" applyAlignment="1">
      <alignment horizontal="center"/>
    </xf>
    <xf numFmtId="43" fontId="24" fillId="3" borderId="0" xfId="0" applyNumberFormat="1" applyFont="1" applyFill="1" applyBorder="1"/>
    <xf numFmtId="43" fontId="3" fillId="3" borderId="17" xfId="1" applyFont="1" applyFill="1" applyBorder="1" applyAlignment="1">
      <alignment horizontal="center"/>
    </xf>
    <xf numFmtId="10" fontId="9" fillId="3" borderId="16" xfId="4" applyNumberFormat="1" applyFont="1" applyFill="1" applyBorder="1" applyAlignment="1">
      <alignment horizontal="center"/>
    </xf>
    <xf numFmtId="0" fontId="22" fillId="0" borderId="0" xfId="0" applyFont="1"/>
    <xf numFmtId="184" fontId="9" fillId="3" borderId="16" xfId="4" applyNumberFormat="1" applyFont="1" applyFill="1" applyBorder="1" applyAlignment="1">
      <alignment horizontal="center"/>
    </xf>
    <xf numFmtId="43" fontId="3" fillId="3" borderId="18" xfId="1" applyFont="1" applyFill="1" applyBorder="1" applyAlignment="1">
      <alignment horizontal="center"/>
    </xf>
    <xf numFmtId="0" fontId="3" fillId="3" borderId="18" xfId="0" applyFont="1" applyFill="1" applyBorder="1" applyAlignment="1">
      <alignment horizontal="center"/>
    </xf>
    <xf numFmtId="0" fontId="22" fillId="3" borderId="17" xfId="0" applyFont="1" applyFill="1" applyBorder="1" applyAlignment="1">
      <alignment horizontal="center"/>
    </xf>
    <xf numFmtId="182" fontId="25" fillId="3" borderId="16" xfId="0" applyNumberFormat="1" applyFont="1" applyFill="1" applyBorder="1" applyAlignment="1">
      <alignment horizontal="center"/>
    </xf>
    <xf numFmtId="182" fontId="3" fillId="3" borderId="17" xfId="0" applyNumberFormat="1" applyFont="1" applyFill="1" applyBorder="1" applyAlignment="1">
      <alignment horizontal="center"/>
    </xf>
    <xf numFmtId="0" fontId="24" fillId="3" borderId="0" xfId="0" applyFont="1" applyFill="1" applyBorder="1" applyAlignment="1">
      <alignment horizontal="center"/>
    </xf>
    <xf numFmtId="0" fontId="22" fillId="3" borderId="0" xfId="0" applyFont="1" applyFill="1" applyBorder="1"/>
    <xf numFmtId="0" fontId="22" fillId="3" borderId="8" xfId="0" applyFont="1" applyFill="1" applyBorder="1"/>
    <xf numFmtId="0" fontId="1" fillId="3" borderId="0" xfId="0" applyFont="1" applyFill="1" applyBorder="1"/>
    <xf numFmtId="10" fontId="3" fillId="3" borderId="5" xfId="4" applyNumberFormat="1" applyFont="1" applyFill="1" applyBorder="1"/>
    <xf numFmtId="0" fontId="22" fillId="3" borderId="5" xfId="0" applyFont="1" applyFill="1" applyBorder="1"/>
    <xf numFmtId="0" fontId="22" fillId="3" borderId="6" xfId="0" applyFont="1" applyFill="1" applyBorder="1"/>
    <xf numFmtId="0" fontId="26" fillId="4" borderId="0" xfId="0" applyFont="1" applyFill="1" applyBorder="1"/>
    <xf numFmtId="43" fontId="8" fillId="3" borderId="0" xfId="0" applyNumberFormat="1" applyFont="1" applyFill="1" applyBorder="1"/>
    <xf numFmtId="44" fontId="9" fillId="3" borderId="0" xfId="0" applyNumberFormat="1" applyFont="1" applyFill="1" applyBorder="1"/>
    <xf numFmtId="166" fontId="0" fillId="0" borderId="0" xfId="0" applyNumberFormat="1"/>
    <xf numFmtId="44" fontId="3" fillId="3" borderId="0" xfId="2" applyNumberFormat="1" applyFont="1" applyFill="1"/>
    <xf numFmtId="39" fontId="8" fillId="3" borderId="0" xfId="0" applyNumberFormat="1" applyFont="1" applyFill="1" applyBorder="1"/>
    <xf numFmtId="42" fontId="5" fillId="2" borderId="0" xfId="0" applyNumberFormat="1" applyFont="1" applyFill="1" applyBorder="1" applyAlignment="1"/>
    <xf numFmtId="10" fontId="9" fillId="3" borderId="0" xfId="4" applyNumberFormat="1" applyFont="1" applyFill="1" applyBorder="1" applyAlignment="1">
      <alignment horizontal="right"/>
    </xf>
    <xf numFmtId="44" fontId="0" fillId="0" borderId="0" xfId="0" applyNumberFormat="1"/>
    <xf numFmtId="43" fontId="5" fillId="2" borderId="0" xfId="0" applyNumberFormat="1" applyFont="1" applyFill="1" applyBorder="1"/>
    <xf numFmtId="180" fontId="5" fillId="2" borderId="0" xfId="1" applyNumberFormat="1" applyFont="1" applyFill="1" applyBorder="1"/>
    <xf numFmtId="44" fontId="5" fillId="2" borderId="0" xfId="0" applyNumberFormat="1" applyFont="1" applyFill="1" applyBorder="1" applyAlignment="1">
      <alignment horizontal="right" vertical="top" wrapText="1"/>
    </xf>
    <xf numFmtId="42" fontId="5" fillId="2" borderId="0" xfId="0" applyNumberFormat="1" applyFont="1" applyFill="1" applyBorder="1" applyAlignment="1">
      <alignment horizontal="right" vertical="top" wrapText="1"/>
    </xf>
    <xf numFmtId="178" fontId="3" fillId="0" borderId="0" xfId="0" applyNumberFormat="1" applyFont="1" applyFill="1" applyBorder="1"/>
    <xf numFmtId="177" fontId="27" fillId="2" borderId="0" xfId="2" applyNumberFormat="1" applyFont="1" applyFill="1" applyBorder="1"/>
    <xf numFmtId="177" fontId="27" fillId="2" borderId="10" xfId="1" applyNumberFormat="1" applyFont="1" applyFill="1" applyBorder="1"/>
    <xf numFmtId="177" fontId="27" fillId="2" borderId="19" xfId="2" applyNumberFormat="1" applyFont="1" applyFill="1" applyBorder="1"/>
    <xf numFmtId="164" fontId="27" fillId="3" borderId="0" xfId="2" applyNumberFormat="1" applyFont="1" applyFill="1" applyBorder="1"/>
    <xf numFmtId="37" fontId="27" fillId="3" borderId="0" xfId="0" applyNumberFormat="1" applyFont="1" applyFill="1" applyBorder="1"/>
    <xf numFmtId="37" fontId="27" fillId="3" borderId="10" xfId="0" applyNumberFormat="1" applyFont="1" applyFill="1" applyBorder="1"/>
    <xf numFmtId="167" fontId="28" fillId="3" borderId="0" xfId="4" applyNumberFormat="1" applyFont="1" applyFill="1" applyBorder="1"/>
    <xf numFmtId="166" fontId="27" fillId="3" borderId="10" xfId="1" applyNumberFormat="1" applyFont="1" applyFill="1" applyBorder="1"/>
    <xf numFmtId="164" fontId="27" fillId="3" borderId="12" xfId="2" applyNumberFormat="1" applyFont="1" applyFill="1" applyBorder="1"/>
    <xf numFmtId="0" fontId="27" fillId="3" borderId="0" xfId="0" applyFont="1" applyFill="1" applyBorder="1"/>
    <xf numFmtId="164" fontId="27" fillId="3" borderId="11" xfId="2" applyNumberFormat="1" applyFont="1" applyFill="1" applyBorder="1"/>
    <xf numFmtId="166" fontId="27" fillId="3" borderId="0" xfId="1" applyNumberFormat="1" applyFont="1" applyFill="1" applyBorder="1"/>
    <xf numFmtId="2" fontId="27" fillId="3" borderId="0" xfId="0" applyNumberFormat="1" applyFont="1" applyFill="1" applyBorder="1"/>
    <xf numFmtId="164" fontId="28" fillId="3" borderId="0" xfId="2" applyNumberFormat="1" applyFont="1" applyFill="1" applyBorder="1"/>
    <xf numFmtId="0" fontId="0" fillId="2" borderId="1" xfId="0" applyFill="1" applyBorder="1"/>
    <xf numFmtId="0" fontId="3" fillId="2" borderId="7" xfId="0" applyFont="1" applyFill="1" applyBorder="1"/>
    <xf numFmtId="39" fontId="3" fillId="2" borderId="7" xfId="0" applyNumberFormat="1" applyFont="1" applyFill="1" applyBorder="1" applyAlignment="1">
      <alignment horizontal="left"/>
    </xf>
    <xf numFmtId="39" fontId="10" fillId="2" borderId="7" xfId="0" applyNumberFormat="1" applyFont="1" applyFill="1" applyBorder="1"/>
    <xf numFmtId="0" fontId="0" fillId="2" borderId="7" xfId="0" applyFill="1" applyBorder="1"/>
    <xf numFmtId="0" fontId="0" fillId="2" borderId="2" xfId="0" applyFill="1" applyBorder="1"/>
    <xf numFmtId="0" fontId="0" fillId="2" borderId="3" xfId="0" applyFill="1" applyBorder="1"/>
    <xf numFmtId="0" fontId="3" fillId="2" borderId="10" xfId="0" applyFont="1" applyFill="1" applyBorder="1" applyAlignment="1"/>
    <xf numFmtId="39" fontId="10" fillId="2" borderId="10" xfId="0" applyNumberFormat="1" applyFont="1" applyFill="1" applyBorder="1" applyAlignment="1">
      <alignment horizontal="left"/>
    </xf>
    <xf numFmtId="39" fontId="10" fillId="2" borderId="10" xfId="2" applyNumberFormat="1" applyFont="1" applyFill="1" applyBorder="1" applyAlignment="1">
      <alignment horizontal="left"/>
    </xf>
    <xf numFmtId="0" fontId="3" fillId="2" borderId="10" xfId="0" applyFont="1" applyFill="1" applyBorder="1" applyAlignment="1">
      <alignment horizontal="left"/>
    </xf>
    <xf numFmtId="39" fontId="8" fillId="2" borderId="10" xfId="0" applyNumberFormat="1" applyFont="1" applyFill="1" applyBorder="1"/>
    <xf numFmtId="2" fontId="10" fillId="2" borderId="10" xfId="0" applyNumberFormat="1" applyFont="1" applyFill="1" applyBorder="1"/>
    <xf numFmtId="1" fontId="10" fillId="2" borderId="10" xfId="0" applyNumberFormat="1" applyFont="1" applyFill="1" applyBorder="1" applyAlignment="1">
      <alignment horizontal="center"/>
    </xf>
    <xf numFmtId="0" fontId="0" fillId="2" borderId="8" xfId="0" applyFill="1" applyBorder="1"/>
    <xf numFmtId="0" fontId="3" fillId="2" borderId="0" xfId="0" applyFont="1" applyFill="1" applyBorder="1" applyAlignment="1"/>
    <xf numFmtId="39" fontId="10" fillId="2" borderId="0" xfId="0" applyNumberFormat="1" applyFont="1" applyFill="1" applyBorder="1" applyAlignment="1">
      <alignment horizontal="left"/>
    </xf>
    <xf numFmtId="39" fontId="10" fillId="2" borderId="0" xfId="2" applyNumberFormat="1" applyFont="1" applyFill="1" applyBorder="1" applyAlignment="1">
      <alignment horizontal="left"/>
    </xf>
    <xf numFmtId="0" fontId="3" fillId="2" borderId="0" xfId="0" applyFont="1" applyFill="1" applyBorder="1" applyAlignment="1">
      <alignment horizontal="left"/>
    </xf>
    <xf numFmtId="39" fontId="10" fillId="2" borderId="0" xfId="0" applyNumberFormat="1" applyFont="1" applyFill="1" applyBorder="1"/>
    <xf numFmtId="2" fontId="10" fillId="2" borderId="0" xfId="0" applyNumberFormat="1" applyFont="1" applyFill="1" applyBorder="1"/>
    <xf numFmtId="0" fontId="0" fillId="2" borderId="0" xfId="0" applyFill="1" applyBorder="1"/>
    <xf numFmtId="164" fontId="27" fillId="2" borderId="0" xfId="2" applyNumberFormat="1" applyFont="1" applyFill="1" applyBorder="1"/>
    <xf numFmtId="10" fontId="9" fillId="2" borderId="0" xfId="4" applyNumberFormat="1" applyFont="1" applyFill="1" applyBorder="1"/>
    <xf numFmtId="2" fontId="27" fillId="2" borderId="0" xfId="0" applyNumberFormat="1" applyFont="1" applyFill="1" applyBorder="1"/>
    <xf numFmtId="164" fontId="27" fillId="2" borderId="12" xfId="2" applyNumberFormat="1" applyFont="1" applyFill="1" applyBorder="1"/>
    <xf numFmtId="164" fontId="8" fillId="2" borderId="0" xfId="2" applyNumberFormat="1" applyFont="1" applyFill="1" applyBorder="1"/>
    <xf numFmtId="164" fontId="28" fillId="2" borderId="0" xfId="2" applyNumberFormat="1" applyFont="1" applyFill="1" applyBorder="1"/>
    <xf numFmtId="164" fontId="9" fillId="2" borderId="11" xfId="2" applyNumberFormat="1" applyFont="1" applyFill="1" applyBorder="1"/>
    <xf numFmtId="164" fontId="9" fillId="2" borderId="12" xfId="2" applyNumberFormat="1" applyFont="1" applyFill="1" applyBorder="1"/>
    <xf numFmtId="0" fontId="0" fillId="2" borderId="4" xfId="0" applyFill="1" applyBorder="1"/>
    <xf numFmtId="39" fontId="10" fillId="2" borderId="5" xfId="0" applyNumberFormat="1" applyFont="1" applyFill="1" applyBorder="1" applyAlignment="1">
      <alignment horizontal="left"/>
    </xf>
    <xf numFmtId="39" fontId="10" fillId="2" borderId="5" xfId="2" applyNumberFormat="1" applyFont="1" applyFill="1" applyBorder="1" applyAlignment="1">
      <alignment horizontal="left"/>
    </xf>
    <xf numFmtId="0" fontId="3" fillId="2" borderId="5" xfId="0" applyFont="1" applyFill="1" applyBorder="1" applyAlignment="1">
      <alignment horizontal="left"/>
    </xf>
    <xf numFmtId="39" fontId="10" fillId="2" borderId="5" xfId="0" applyNumberFormat="1" applyFont="1" applyFill="1" applyBorder="1"/>
    <xf numFmtId="0" fontId="0" fillId="2" borderId="5" xfId="0" applyFill="1" applyBorder="1"/>
    <xf numFmtId="0" fontId="0" fillId="2" borderId="6" xfId="0" applyFill="1" applyBorder="1"/>
    <xf numFmtId="164" fontId="9" fillId="2" borderId="0" xfId="4" applyNumberFormat="1" applyFont="1" applyFill="1" applyBorder="1"/>
    <xf numFmtId="39" fontId="10" fillId="2" borderId="8" xfId="0" applyNumberFormat="1" applyFont="1" applyFill="1" applyBorder="1"/>
    <xf numFmtId="0" fontId="3" fillId="2" borderId="5" xfId="0" applyFont="1" applyFill="1" applyBorder="1" applyAlignment="1"/>
    <xf numFmtId="164" fontId="8" fillId="2" borderId="5" xfId="2" applyNumberFormat="1" applyFont="1" applyFill="1" applyBorder="1"/>
    <xf numFmtId="164" fontId="28" fillId="2" borderId="5" xfId="2" applyNumberFormat="1" applyFont="1" applyFill="1" applyBorder="1"/>
    <xf numFmtId="10" fontId="9" fillId="2" borderId="5" xfId="4" applyNumberFormat="1" applyFont="1" applyFill="1" applyBorder="1"/>
    <xf numFmtId="164" fontId="5" fillId="2" borderId="0" xfId="2" applyNumberFormat="1" applyFont="1" applyFill="1" applyBorder="1"/>
    <xf numFmtId="42" fontId="5" fillId="2" borderId="0" xfId="0" applyNumberFormat="1" applyFont="1" applyFill="1" applyBorder="1"/>
    <xf numFmtId="37" fontId="5" fillId="2" borderId="0" xfId="0" applyNumberFormat="1" applyFont="1" applyFill="1" applyBorder="1"/>
    <xf numFmtId="37" fontId="5" fillId="2" borderId="10" xfId="0" applyNumberFormat="1" applyFont="1" applyFill="1" applyBorder="1"/>
    <xf numFmtId="185" fontId="0" fillId="0" borderId="0" xfId="0" applyNumberFormat="1"/>
    <xf numFmtId="164" fontId="0" fillId="0" borderId="0" xfId="0" applyNumberFormat="1"/>
    <xf numFmtId="0" fontId="0" fillId="2" borderId="10" xfId="0" applyFill="1" applyBorder="1"/>
    <xf numFmtId="0" fontId="4" fillId="2" borderId="7" xfId="0" applyFont="1" applyFill="1" applyBorder="1"/>
    <xf numFmtId="0" fontId="3" fillId="2" borderId="0" xfId="0" applyFont="1" applyFill="1" applyBorder="1"/>
    <xf numFmtId="166" fontId="5" fillId="2" borderId="0" xfId="1" applyNumberFormat="1" applyFont="1" applyFill="1" applyBorder="1"/>
    <xf numFmtId="9" fontId="5" fillId="2" borderId="0" xfId="4" applyFont="1" applyFill="1" applyBorder="1"/>
    <xf numFmtId="0" fontId="3" fillId="2" borderId="5" xfId="0" applyFont="1" applyFill="1" applyBorder="1"/>
    <xf numFmtId="42" fontId="5" fillId="2" borderId="0" xfId="1" applyNumberFormat="1" applyFont="1" applyFill="1" applyBorder="1"/>
    <xf numFmtId="166" fontId="27" fillId="2" borderId="0" xfId="1" applyNumberFormat="1" applyFont="1" applyFill="1" applyBorder="1"/>
    <xf numFmtId="166" fontId="5" fillId="2" borderId="10" xfId="1" applyNumberFormat="1" applyFont="1" applyFill="1" applyBorder="1"/>
    <xf numFmtId="42" fontId="27" fillId="2" borderId="12" xfId="1" applyNumberFormat="1" applyFont="1" applyFill="1" applyBorder="1"/>
    <xf numFmtId="42" fontId="27" fillId="2" borderId="0" xfId="1" applyNumberFormat="1" applyFont="1" applyFill="1" applyBorder="1"/>
    <xf numFmtId="40" fontId="8" fillId="3" borderId="9" xfId="0" applyNumberFormat="1" applyFont="1" applyFill="1" applyBorder="1"/>
    <xf numFmtId="44" fontId="9" fillId="3" borderId="0" xfId="1" applyNumberFormat="1" applyFont="1" applyFill="1" applyBorder="1"/>
    <xf numFmtId="166" fontId="5" fillId="2" borderId="0" xfId="0" applyNumberFormat="1" applyFont="1" applyFill="1"/>
    <xf numFmtId="185" fontId="3" fillId="0" borderId="0" xfId="0" applyNumberFormat="1" applyFont="1" applyFill="1" applyBorder="1"/>
    <xf numFmtId="42" fontId="5" fillId="2" borderId="0" xfId="0" applyNumberFormat="1" applyFont="1" applyFill="1"/>
    <xf numFmtId="10" fontId="29" fillId="3" borderId="9" xfId="4" applyNumberFormat="1" applyFont="1" applyFill="1" applyBorder="1" applyAlignment="1">
      <alignment horizontal="right"/>
    </xf>
    <xf numFmtId="10" fontId="29" fillId="3" borderId="9" xfId="0" applyNumberFormat="1" applyFont="1" applyFill="1" applyBorder="1"/>
    <xf numFmtId="177" fontId="0" fillId="0" borderId="0" xfId="0" applyNumberFormat="1"/>
    <xf numFmtId="0" fontId="1" fillId="0" borderId="0" xfId="3"/>
    <xf numFmtId="0" fontId="2" fillId="0" borderId="0" xfId="3" applyFont="1"/>
    <xf numFmtId="0" fontId="3" fillId="0" borderId="0" xfId="3" applyFont="1"/>
    <xf numFmtId="0" fontId="1" fillId="0" borderId="0" xfId="3" applyAlignment="1">
      <alignment horizontal="center"/>
    </xf>
    <xf numFmtId="0" fontId="4" fillId="0" borderId="0" xfId="3" applyFont="1"/>
    <xf numFmtId="0" fontId="4" fillId="0" borderId="0" xfId="3" applyFont="1" applyBorder="1"/>
    <xf numFmtId="0" fontId="1" fillId="2" borderId="1" xfId="3" applyFill="1" applyBorder="1"/>
    <xf numFmtId="0" fontId="4" fillId="2" borderId="7" xfId="3" applyFont="1" applyFill="1" applyBorder="1"/>
    <xf numFmtId="0" fontId="10" fillId="2" borderId="7" xfId="3" applyFont="1" applyFill="1" applyBorder="1"/>
    <xf numFmtId="0" fontId="10" fillId="2" borderId="2" xfId="3" applyFont="1" applyFill="1" applyBorder="1"/>
    <xf numFmtId="0" fontId="3" fillId="0" borderId="0" xfId="3" applyFont="1" applyFill="1" applyBorder="1"/>
    <xf numFmtId="0" fontId="1" fillId="2" borderId="3" xfId="3" applyFill="1" applyBorder="1"/>
    <xf numFmtId="0" fontId="3" fillId="2" borderId="0" xfId="3" applyFont="1" applyFill="1" applyBorder="1"/>
    <xf numFmtId="0" fontId="11" fillId="2" borderId="8" xfId="3" applyFont="1" applyFill="1" applyBorder="1"/>
    <xf numFmtId="0" fontId="1" fillId="2" borderId="4" xfId="3" applyFill="1" applyBorder="1"/>
    <xf numFmtId="0" fontId="3" fillId="2" borderId="5" xfId="3" applyFont="1" applyFill="1" applyBorder="1"/>
    <xf numFmtId="0" fontId="10" fillId="2" borderId="5" xfId="3" applyFont="1" applyFill="1" applyBorder="1"/>
    <xf numFmtId="0" fontId="11" fillId="2" borderId="6" xfId="3" applyFont="1" applyFill="1" applyBorder="1"/>
    <xf numFmtId="0" fontId="1" fillId="3" borderId="1" xfId="3" applyFill="1" applyBorder="1"/>
    <xf numFmtId="0" fontId="3" fillId="3" borderId="7" xfId="3" applyFont="1" applyFill="1" applyBorder="1"/>
    <xf numFmtId="0" fontId="1" fillId="3" borderId="2" xfId="3" applyFill="1" applyBorder="1"/>
    <xf numFmtId="0" fontId="1" fillId="3" borderId="3" xfId="3" applyFill="1" applyBorder="1"/>
    <xf numFmtId="0" fontId="3" fillId="3" borderId="0" xfId="3" applyFont="1" applyFill="1" applyBorder="1"/>
    <xf numFmtId="164" fontId="27" fillId="3" borderId="0" xfId="3" applyNumberFormat="1" applyFont="1" applyFill="1" applyBorder="1"/>
    <xf numFmtId="0" fontId="1" fillId="3" borderId="8" xfId="3" applyFill="1" applyBorder="1"/>
    <xf numFmtId="0" fontId="3" fillId="3" borderId="0" xfId="3" applyFont="1" applyFill="1" applyBorder="1" applyAlignment="1"/>
    <xf numFmtId="43" fontId="8" fillId="3" borderId="9" xfId="3" applyNumberFormat="1" applyFont="1" applyFill="1" applyBorder="1"/>
    <xf numFmtId="0" fontId="1" fillId="3" borderId="4" xfId="3" applyFill="1" applyBorder="1"/>
    <xf numFmtId="0" fontId="3" fillId="3" borderId="5" xfId="3" applyFont="1" applyFill="1" applyBorder="1"/>
    <xf numFmtId="0" fontId="3" fillId="3" borderId="5" xfId="3" applyFont="1" applyFill="1" applyBorder="1" applyAlignment="1">
      <alignment horizontal="left"/>
    </xf>
    <xf numFmtId="0" fontId="1" fillId="3" borderId="6" xfId="3" applyFill="1" applyBorder="1"/>
    <xf numFmtId="164" fontId="27" fillId="2" borderId="11" xfId="2" applyNumberFormat="1" applyFont="1" applyFill="1" applyBorder="1"/>
    <xf numFmtId="0" fontId="0" fillId="2" borderId="1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39" fontId="8" fillId="2" borderId="0" xfId="0" applyNumberFormat="1" applyFont="1" applyFill="1" applyBorder="1"/>
    <xf numFmtId="1" fontId="10" fillId="2" borderId="0" xfId="0" applyNumberFormat="1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164" fontId="20" fillId="2" borderId="0" xfId="2" applyNumberFormat="1" applyFont="1" applyFill="1" applyBorder="1"/>
    <xf numFmtId="0" fontId="5" fillId="2" borderId="0" xfId="0" applyFont="1" applyFill="1" applyBorder="1"/>
    <xf numFmtId="164" fontId="9" fillId="2" borderId="0" xfId="2" applyNumberFormat="1" applyFont="1" applyFill="1" applyBorder="1"/>
    <xf numFmtId="2" fontId="5" fillId="2" borderId="0" xfId="0" applyNumberFormat="1" applyFont="1" applyFill="1" applyBorder="1"/>
    <xf numFmtId="167" fontId="20" fillId="2" borderId="0" xfId="4" applyNumberFormat="1" applyFont="1" applyFill="1" applyBorder="1"/>
    <xf numFmtId="164" fontId="9" fillId="2" borderId="10" xfId="2" applyNumberFormat="1" applyFont="1" applyFill="1" applyBorder="1"/>
    <xf numFmtId="2" fontId="10" fillId="2" borderId="0" xfId="0" applyNumberFormat="1" applyFont="1" applyFill="1" applyBorder="1" applyAlignment="1">
      <alignment horizontal="center"/>
    </xf>
    <xf numFmtId="2" fontId="9" fillId="2" borderId="0" xfId="0" applyNumberFormat="1" applyFont="1" applyFill="1" applyBorder="1" applyAlignment="1">
      <alignment horizontal="center"/>
    </xf>
    <xf numFmtId="164" fontId="13" fillId="2" borderId="0" xfId="2" applyNumberFormat="1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0" fillId="2" borderId="4" xfId="0" applyFill="1" applyBorder="1" applyAlignment="1">
      <alignment horizontal="right"/>
    </xf>
    <xf numFmtId="164" fontId="9" fillId="2" borderId="5" xfId="2" applyNumberFormat="1" applyFont="1" applyFill="1" applyBorder="1" applyAlignment="1">
      <alignment horizontal="center"/>
    </xf>
    <xf numFmtId="166" fontId="0" fillId="2" borderId="5" xfId="0" applyNumberFormat="1" applyFill="1" applyBorder="1"/>
    <xf numFmtId="44" fontId="1" fillId="0" borderId="0" xfId="0" applyNumberFormat="1" applyFont="1"/>
    <xf numFmtId="2" fontId="8" fillId="3" borderId="9" xfId="1" applyNumberFormat="1" applyFont="1" applyFill="1" applyBorder="1" applyAlignment="1">
      <alignment horizontal="right"/>
    </xf>
    <xf numFmtId="181" fontId="27" fillId="2" borderId="0" xfId="1" applyNumberFormat="1" applyFont="1" applyFill="1" applyBorder="1"/>
    <xf numFmtId="181" fontId="27" fillId="2" borderId="12" xfId="2" applyNumberFormat="1" applyFont="1" applyFill="1" applyBorder="1"/>
    <xf numFmtId="177" fontId="27" fillId="2" borderId="12" xfId="2" applyNumberFormat="1" applyFont="1" applyFill="1" applyBorder="1"/>
    <xf numFmtId="186" fontId="0" fillId="0" borderId="0" xfId="0" applyNumberFormat="1"/>
    <xf numFmtId="177" fontId="5" fillId="2" borderId="0" xfId="0" applyNumberFormat="1" applyFont="1" applyFill="1" applyBorder="1" applyAlignment="1">
      <alignment horizontal="right" vertical="top" wrapText="1"/>
    </xf>
    <xf numFmtId="0" fontId="3" fillId="0" borderId="0" xfId="0" applyFont="1"/>
    <xf numFmtId="0" fontId="21" fillId="3" borderId="0" xfId="0" applyFont="1" applyFill="1" applyBorder="1" applyAlignment="1">
      <alignment horizontal="left"/>
    </xf>
    <xf numFmtId="39" fontId="10" fillId="2" borderId="13" xfId="2" applyNumberFormat="1" applyFont="1" applyFill="1" applyBorder="1" applyAlignment="1">
      <alignment horizontal="center"/>
    </xf>
    <xf numFmtId="39" fontId="10" fillId="2" borderId="13" xfId="0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39" fontId="10" fillId="2" borderId="0" xfId="0" applyNumberFormat="1" applyFont="1" applyFill="1" applyBorder="1" applyAlignment="1">
      <alignment horizontal="center"/>
    </xf>
    <xf numFmtId="0" fontId="3" fillId="3" borderId="0" xfId="0" applyFont="1" applyFill="1" applyBorder="1" applyAlignment="1"/>
    <xf numFmtId="0" fontId="3" fillId="0" borderId="0" xfId="0" applyFont="1" applyAlignment="1">
      <alignment horizontal="left"/>
    </xf>
    <xf numFmtId="182" fontId="9" fillId="3" borderId="20" xfId="0" applyNumberFormat="1" applyFont="1" applyFill="1" applyBorder="1" applyAlignment="1">
      <alignment horizontal="center"/>
    </xf>
    <xf numFmtId="182" fontId="9" fillId="3" borderId="10" xfId="0" applyNumberFormat="1" applyFont="1" applyFill="1" applyBorder="1" applyAlignment="1">
      <alignment horizontal="center"/>
    </xf>
    <xf numFmtId="182" fontId="9" fillId="3" borderId="21" xfId="0" applyNumberFormat="1" applyFont="1" applyFill="1" applyBorder="1" applyAlignment="1">
      <alignment horizontal="center"/>
    </xf>
    <xf numFmtId="0" fontId="24" fillId="3" borderId="0" xfId="0" applyFont="1" applyFill="1" applyBorder="1" applyAlignment="1">
      <alignment horizontal="center"/>
    </xf>
    <xf numFmtId="0" fontId="24" fillId="3" borderId="22" xfId="0" applyFont="1" applyFill="1" applyBorder="1" applyAlignment="1">
      <alignment horizontal="center"/>
    </xf>
    <xf numFmtId="0" fontId="3" fillId="3" borderId="14" xfId="0" applyFont="1" applyFill="1" applyBorder="1" applyAlignment="1">
      <alignment horizontal="center"/>
    </xf>
    <xf numFmtId="0" fontId="3" fillId="3" borderId="13" xfId="0" applyFont="1" applyFill="1" applyBorder="1" applyAlignment="1">
      <alignment horizontal="center"/>
    </xf>
    <xf numFmtId="0" fontId="3" fillId="3" borderId="15" xfId="0" applyFont="1" applyFill="1" applyBorder="1" applyAlignment="1">
      <alignment horizontal="center"/>
    </xf>
  </cellXfs>
  <cellStyles count="5">
    <cellStyle name="Comma" xfId="1" builtinId="3"/>
    <cellStyle name="Currency" xfId="2" builtinId="4"/>
    <cellStyle name="Normal" xfId="0" builtinId="0"/>
    <cellStyle name="Normal 2" xfId="3"/>
    <cellStyle name="Percent" xfId="4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419100</xdr:colOff>
      <xdr:row>63</xdr:row>
      <xdr:rowOff>9525</xdr:rowOff>
    </xdr:from>
    <xdr:to>
      <xdr:col>3</xdr:col>
      <xdr:colOff>419100</xdr:colOff>
      <xdr:row>64</xdr:row>
      <xdr:rowOff>0</xdr:rowOff>
    </xdr:to>
    <xdr:sp macro="" textlink="">
      <xdr:nvSpPr>
        <xdr:cNvPr id="2049" name="Line 1"/>
        <xdr:cNvSpPr>
          <a:spLocks noChangeShapeType="1"/>
        </xdr:cNvSpPr>
      </xdr:nvSpPr>
      <xdr:spPr bwMode="auto">
        <a:xfrm>
          <a:off x="1581150" y="12220575"/>
          <a:ext cx="0" cy="180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571500</xdr:colOff>
      <xdr:row>63</xdr:row>
      <xdr:rowOff>9525</xdr:rowOff>
    </xdr:from>
    <xdr:to>
      <xdr:col>6</xdr:col>
      <xdr:colOff>571500</xdr:colOff>
      <xdr:row>64</xdr:row>
      <xdr:rowOff>9525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3829050" y="12220575"/>
          <a:ext cx="0" cy="190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571500</xdr:colOff>
      <xdr:row>66</xdr:row>
      <xdr:rowOff>9525</xdr:rowOff>
    </xdr:from>
    <xdr:to>
      <xdr:col>6</xdr:col>
      <xdr:colOff>571500</xdr:colOff>
      <xdr:row>67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3829050" y="12792075"/>
          <a:ext cx="0" cy="180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428625</xdr:colOff>
      <xdr:row>58</xdr:row>
      <xdr:rowOff>9525</xdr:rowOff>
    </xdr:from>
    <xdr:to>
      <xdr:col>3</xdr:col>
      <xdr:colOff>428625</xdr:colOff>
      <xdr:row>60</xdr:row>
      <xdr:rowOff>180975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1590675" y="11268075"/>
          <a:ext cx="0" cy="5524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419100</xdr:colOff>
      <xdr:row>58</xdr:row>
      <xdr:rowOff>0</xdr:rowOff>
    </xdr:from>
    <xdr:to>
      <xdr:col>5</xdr:col>
      <xdr:colOff>9525</xdr:colOff>
      <xdr:row>58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1581150" y="11258550"/>
          <a:ext cx="7620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571500</xdr:colOff>
      <xdr:row>57</xdr:row>
      <xdr:rowOff>180975</xdr:rowOff>
    </xdr:from>
    <xdr:to>
      <xdr:col>6</xdr:col>
      <xdr:colOff>571500</xdr:colOff>
      <xdr:row>60</xdr:row>
      <xdr:rowOff>180975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 flipV="1">
          <a:off x="3829050" y="11249025"/>
          <a:ext cx="0" cy="571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9525</xdr:colOff>
      <xdr:row>57</xdr:row>
      <xdr:rowOff>171450</xdr:rowOff>
    </xdr:from>
    <xdr:to>
      <xdr:col>6</xdr:col>
      <xdr:colOff>581025</xdr:colOff>
      <xdr:row>57</xdr:row>
      <xdr:rowOff>171450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3267075" y="11239500"/>
          <a:ext cx="571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447675</xdr:colOff>
      <xdr:row>55</xdr:row>
      <xdr:rowOff>9525</xdr:rowOff>
    </xdr:from>
    <xdr:to>
      <xdr:col>5</xdr:col>
      <xdr:colOff>447675</xdr:colOff>
      <xdr:row>57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2781300" y="10696575"/>
          <a:ext cx="0" cy="3714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447675</xdr:colOff>
      <xdr:row>55</xdr:row>
      <xdr:rowOff>171450</xdr:rowOff>
    </xdr:from>
    <xdr:to>
      <xdr:col>8</xdr:col>
      <xdr:colOff>466725</xdr:colOff>
      <xdr:row>55</xdr:row>
      <xdr:rowOff>171450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2781300" y="10858500"/>
          <a:ext cx="2314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466725</xdr:colOff>
      <xdr:row>55</xdr:row>
      <xdr:rowOff>180975</xdr:rowOff>
    </xdr:from>
    <xdr:to>
      <xdr:col>8</xdr:col>
      <xdr:colOff>466725</xdr:colOff>
      <xdr:row>57</xdr:row>
      <xdr:rowOff>9525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5095875" y="10868025"/>
          <a:ext cx="0" cy="209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581025</xdr:colOff>
      <xdr:row>51</xdr:row>
      <xdr:rowOff>0</xdr:rowOff>
    </xdr:from>
    <xdr:to>
      <xdr:col>6</xdr:col>
      <xdr:colOff>581025</xdr:colOff>
      <xdr:row>51</xdr:row>
      <xdr:rowOff>171450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3838575" y="9925050"/>
          <a:ext cx="0" cy="1714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438150</xdr:colOff>
      <xdr:row>51</xdr:row>
      <xdr:rowOff>171450</xdr:rowOff>
    </xdr:from>
    <xdr:to>
      <xdr:col>8</xdr:col>
      <xdr:colOff>438150</xdr:colOff>
      <xdr:row>51</xdr:row>
      <xdr:rowOff>171450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2771775" y="10096500"/>
          <a:ext cx="2295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447675</xdr:colOff>
      <xdr:row>51</xdr:row>
      <xdr:rowOff>171450</xdr:rowOff>
    </xdr:from>
    <xdr:to>
      <xdr:col>8</xdr:col>
      <xdr:colOff>447675</xdr:colOff>
      <xdr:row>53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5076825" y="10096500"/>
          <a:ext cx="0" cy="209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457200</xdr:colOff>
      <xdr:row>51</xdr:row>
      <xdr:rowOff>171450</xdr:rowOff>
    </xdr:from>
    <xdr:to>
      <xdr:col>5</xdr:col>
      <xdr:colOff>457200</xdr:colOff>
      <xdr:row>53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2790825" y="10096500"/>
          <a:ext cx="0" cy="209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514350</xdr:colOff>
      <xdr:row>58</xdr:row>
      <xdr:rowOff>9525</xdr:rowOff>
    </xdr:from>
    <xdr:to>
      <xdr:col>11</xdr:col>
      <xdr:colOff>514350</xdr:colOff>
      <xdr:row>62</xdr:row>
      <xdr:rowOff>180975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8086725" y="11268075"/>
          <a:ext cx="0" cy="9334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523875</xdr:colOff>
      <xdr:row>58</xdr:row>
      <xdr:rowOff>19050</xdr:rowOff>
    </xdr:from>
    <xdr:to>
      <xdr:col>11</xdr:col>
      <xdr:colOff>1009650</xdr:colOff>
      <xdr:row>58</xdr:row>
      <xdr:rowOff>19050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8096250" y="11277600"/>
          <a:ext cx="4857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9525</xdr:colOff>
      <xdr:row>58</xdr:row>
      <xdr:rowOff>19050</xdr:rowOff>
    </xdr:from>
    <xdr:to>
      <xdr:col>13</xdr:col>
      <xdr:colOff>495300</xdr:colOff>
      <xdr:row>58</xdr:row>
      <xdr:rowOff>19050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10020300" y="11277600"/>
          <a:ext cx="4857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504825</xdr:colOff>
      <xdr:row>58</xdr:row>
      <xdr:rowOff>19050</xdr:rowOff>
    </xdr:from>
    <xdr:to>
      <xdr:col>13</xdr:col>
      <xdr:colOff>504825</xdr:colOff>
      <xdr:row>63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10515600" y="11277600"/>
          <a:ext cx="0" cy="9334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495300</xdr:colOff>
      <xdr:row>59</xdr:row>
      <xdr:rowOff>0</xdr:rowOff>
    </xdr:from>
    <xdr:to>
      <xdr:col>12</xdr:col>
      <xdr:colOff>495300</xdr:colOff>
      <xdr:row>60</xdr:row>
      <xdr:rowOff>9525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9486900" y="11449050"/>
          <a:ext cx="0" cy="2000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485775</xdr:colOff>
      <xdr:row>55</xdr:row>
      <xdr:rowOff>9525</xdr:rowOff>
    </xdr:from>
    <xdr:to>
      <xdr:col>12</xdr:col>
      <xdr:colOff>485775</xdr:colOff>
      <xdr:row>57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9477375" y="10696575"/>
          <a:ext cx="0" cy="3714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485775</xdr:colOff>
      <xdr:row>56</xdr:row>
      <xdr:rowOff>0</xdr:rowOff>
    </xdr:from>
    <xdr:to>
      <xdr:col>10</xdr:col>
      <xdr:colOff>485775</xdr:colOff>
      <xdr:row>57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7038975" y="10877550"/>
          <a:ext cx="0" cy="190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504825</xdr:colOff>
      <xdr:row>55</xdr:row>
      <xdr:rowOff>161925</xdr:rowOff>
    </xdr:from>
    <xdr:to>
      <xdr:col>12</xdr:col>
      <xdr:colOff>485775</xdr:colOff>
      <xdr:row>55</xdr:row>
      <xdr:rowOff>161925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7058025" y="10848975"/>
          <a:ext cx="2419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485775</xdr:colOff>
      <xdr:row>55</xdr:row>
      <xdr:rowOff>161925</xdr:rowOff>
    </xdr:from>
    <xdr:to>
      <xdr:col>10</xdr:col>
      <xdr:colOff>485775</xdr:colOff>
      <xdr:row>56</xdr:row>
      <xdr:rowOff>9525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 flipV="1">
          <a:off x="7038975" y="10848975"/>
          <a:ext cx="0" cy="381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476250</xdr:colOff>
      <xdr:row>52</xdr:row>
      <xdr:rowOff>0</xdr:rowOff>
    </xdr:from>
    <xdr:to>
      <xdr:col>12</xdr:col>
      <xdr:colOff>485775</xdr:colOff>
      <xdr:row>52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7029450" y="10115550"/>
          <a:ext cx="24479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476250</xdr:colOff>
      <xdr:row>52</xdr:row>
      <xdr:rowOff>0</xdr:rowOff>
    </xdr:from>
    <xdr:to>
      <xdr:col>10</xdr:col>
      <xdr:colOff>476250</xdr:colOff>
      <xdr:row>53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7029450" y="10115550"/>
          <a:ext cx="0" cy="190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485775</xdr:colOff>
      <xdr:row>52</xdr:row>
      <xdr:rowOff>0</xdr:rowOff>
    </xdr:from>
    <xdr:to>
      <xdr:col>12</xdr:col>
      <xdr:colOff>485775</xdr:colOff>
      <xdr:row>53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9477375" y="10115550"/>
          <a:ext cx="0" cy="190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685800</xdr:colOff>
      <xdr:row>51</xdr:row>
      <xdr:rowOff>0</xdr:rowOff>
    </xdr:from>
    <xdr:to>
      <xdr:col>11</xdr:col>
      <xdr:colOff>685800</xdr:colOff>
      <xdr:row>52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8258175" y="9925050"/>
          <a:ext cx="0" cy="190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1009650</xdr:colOff>
      <xdr:row>58</xdr:row>
      <xdr:rowOff>19050</xdr:rowOff>
    </xdr:from>
    <xdr:to>
      <xdr:col>12</xdr:col>
      <xdr:colOff>0</xdr:colOff>
      <xdr:row>58</xdr:row>
      <xdr:rowOff>19050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8582025" y="11277600"/>
          <a:ext cx="409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466725</xdr:colOff>
      <xdr:row>42</xdr:row>
      <xdr:rowOff>114300</xdr:rowOff>
    </xdr:from>
    <xdr:to>
      <xdr:col>10</xdr:col>
      <xdr:colOff>457200</xdr:colOff>
      <xdr:row>42</xdr:row>
      <xdr:rowOff>114300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5095875" y="8324850"/>
          <a:ext cx="1914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466725</xdr:colOff>
      <xdr:row>42</xdr:row>
      <xdr:rowOff>114300</xdr:rowOff>
    </xdr:from>
    <xdr:to>
      <xdr:col>8</xdr:col>
      <xdr:colOff>466725</xdr:colOff>
      <xdr:row>44</xdr:row>
      <xdr:rowOff>0</xdr:rowOff>
    </xdr:to>
    <xdr:sp macro="" textlink="">
      <xdr:nvSpPr>
        <xdr:cNvPr id="2078" name="Line 31"/>
        <xdr:cNvSpPr>
          <a:spLocks noChangeShapeType="1"/>
        </xdr:cNvSpPr>
      </xdr:nvSpPr>
      <xdr:spPr bwMode="auto">
        <a:xfrm>
          <a:off x="5095875" y="8324850"/>
          <a:ext cx="0" cy="2667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447675</xdr:colOff>
      <xdr:row>42</xdr:row>
      <xdr:rowOff>9525</xdr:rowOff>
    </xdr:from>
    <xdr:to>
      <xdr:col>9</xdr:col>
      <xdr:colOff>447675</xdr:colOff>
      <xdr:row>42</xdr:row>
      <xdr:rowOff>123825</xdr:rowOff>
    </xdr:to>
    <xdr:sp macro="" textlink="">
      <xdr:nvSpPr>
        <xdr:cNvPr id="2079" name="Line 32"/>
        <xdr:cNvSpPr>
          <a:spLocks noChangeShapeType="1"/>
        </xdr:cNvSpPr>
      </xdr:nvSpPr>
      <xdr:spPr bwMode="auto">
        <a:xfrm>
          <a:off x="6096000" y="8220075"/>
          <a:ext cx="0" cy="1143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457200</xdr:colOff>
      <xdr:row>42</xdr:row>
      <xdr:rowOff>114300</xdr:rowOff>
    </xdr:from>
    <xdr:to>
      <xdr:col>10</xdr:col>
      <xdr:colOff>457200</xdr:colOff>
      <xdr:row>44</xdr:row>
      <xdr:rowOff>9525</xdr:rowOff>
    </xdr:to>
    <xdr:sp macro="" textlink="">
      <xdr:nvSpPr>
        <xdr:cNvPr id="2080" name="Line 33"/>
        <xdr:cNvSpPr>
          <a:spLocks noChangeShapeType="1"/>
        </xdr:cNvSpPr>
      </xdr:nvSpPr>
      <xdr:spPr bwMode="auto">
        <a:xfrm>
          <a:off x="7010400" y="8324850"/>
          <a:ext cx="0" cy="2762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571500</xdr:colOff>
      <xdr:row>48</xdr:row>
      <xdr:rowOff>0</xdr:rowOff>
    </xdr:from>
    <xdr:to>
      <xdr:col>6</xdr:col>
      <xdr:colOff>571500</xdr:colOff>
      <xdr:row>49</xdr:row>
      <xdr:rowOff>0</xdr:rowOff>
    </xdr:to>
    <xdr:sp macro="" textlink="">
      <xdr:nvSpPr>
        <xdr:cNvPr id="2081" name="Line 34"/>
        <xdr:cNvSpPr>
          <a:spLocks noChangeShapeType="1"/>
        </xdr:cNvSpPr>
      </xdr:nvSpPr>
      <xdr:spPr bwMode="auto">
        <a:xfrm>
          <a:off x="3829050" y="9353550"/>
          <a:ext cx="0" cy="190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571500</xdr:colOff>
      <xdr:row>48</xdr:row>
      <xdr:rowOff>0</xdr:rowOff>
    </xdr:from>
    <xdr:to>
      <xdr:col>11</xdr:col>
      <xdr:colOff>695325</xdr:colOff>
      <xdr:row>48</xdr:row>
      <xdr:rowOff>0</xdr:rowOff>
    </xdr:to>
    <xdr:sp macro="" textlink="">
      <xdr:nvSpPr>
        <xdr:cNvPr id="2082" name="Line 35"/>
        <xdr:cNvSpPr>
          <a:spLocks noChangeShapeType="1"/>
        </xdr:cNvSpPr>
      </xdr:nvSpPr>
      <xdr:spPr bwMode="auto">
        <a:xfrm>
          <a:off x="3829050" y="9353550"/>
          <a:ext cx="44386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695325</xdr:colOff>
      <xdr:row>48</xdr:row>
      <xdr:rowOff>0</xdr:rowOff>
    </xdr:from>
    <xdr:to>
      <xdr:col>11</xdr:col>
      <xdr:colOff>695325</xdr:colOff>
      <xdr:row>49</xdr:row>
      <xdr:rowOff>9525</xdr:rowOff>
    </xdr:to>
    <xdr:sp macro="" textlink="">
      <xdr:nvSpPr>
        <xdr:cNvPr id="2083" name="Line 36"/>
        <xdr:cNvSpPr>
          <a:spLocks noChangeShapeType="1"/>
        </xdr:cNvSpPr>
      </xdr:nvSpPr>
      <xdr:spPr bwMode="auto">
        <a:xfrm>
          <a:off x="8267700" y="9353550"/>
          <a:ext cx="0" cy="2000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457200</xdr:colOff>
      <xdr:row>47</xdr:row>
      <xdr:rowOff>0</xdr:rowOff>
    </xdr:from>
    <xdr:to>
      <xdr:col>8</xdr:col>
      <xdr:colOff>457200</xdr:colOff>
      <xdr:row>48</xdr:row>
      <xdr:rowOff>0</xdr:rowOff>
    </xdr:to>
    <xdr:sp macro="" textlink="">
      <xdr:nvSpPr>
        <xdr:cNvPr id="2084" name="Line 37"/>
        <xdr:cNvSpPr>
          <a:spLocks noChangeShapeType="1"/>
        </xdr:cNvSpPr>
      </xdr:nvSpPr>
      <xdr:spPr bwMode="auto">
        <a:xfrm>
          <a:off x="5086350" y="9163050"/>
          <a:ext cx="0" cy="190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0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H104"/>
  <sheetViews>
    <sheetView tabSelected="1" workbookViewId="0"/>
  </sheetViews>
  <sheetFormatPr defaultRowHeight="12.75"/>
  <cols>
    <col min="1" max="3" width="9.140625" style="208"/>
    <col min="4" max="4" width="42.5703125" style="208" customWidth="1"/>
    <col min="5" max="86" width="9.140625" style="208"/>
  </cols>
  <sheetData>
    <row r="1" spans="1:29">
      <c r="A1" s="206"/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7"/>
      <c r="N1" s="207"/>
      <c r="O1" s="207"/>
      <c r="P1" s="207"/>
      <c r="Q1" s="207"/>
      <c r="R1" s="207"/>
      <c r="S1" s="207"/>
      <c r="T1" s="207"/>
      <c r="U1" s="207"/>
      <c r="V1" s="207"/>
      <c r="W1" s="207"/>
      <c r="X1" s="207"/>
      <c r="Y1" s="207"/>
      <c r="Z1" s="207"/>
      <c r="AA1" s="207"/>
      <c r="AB1" s="207"/>
      <c r="AC1" s="207"/>
    </row>
    <row r="2" spans="1:29">
      <c r="A2" s="206"/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7"/>
      <c r="N2" s="207"/>
      <c r="O2" s="207"/>
      <c r="P2" s="207"/>
      <c r="Q2" s="207"/>
      <c r="R2" s="207"/>
      <c r="S2" s="207"/>
      <c r="T2" s="207"/>
      <c r="U2" s="207"/>
      <c r="V2" s="207"/>
      <c r="W2" s="207"/>
      <c r="X2" s="207"/>
      <c r="Y2" s="207"/>
      <c r="Z2" s="207"/>
      <c r="AA2" s="207"/>
      <c r="AB2" s="207"/>
      <c r="AC2" s="207"/>
    </row>
    <row r="3" spans="1:29">
      <c r="A3" s="206"/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7"/>
      <c r="N3" s="207"/>
      <c r="O3" s="207"/>
      <c r="P3" s="207"/>
      <c r="Q3" s="207"/>
      <c r="R3" s="207"/>
      <c r="S3" s="207"/>
      <c r="T3" s="207"/>
      <c r="U3" s="207"/>
      <c r="V3" s="207"/>
      <c r="W3" s="207"/>
      <c r="X3" s="207"/>
      <c r="Y3" s="207"/>
      <c r="Z3" s="207"/>
      <c r="AA3" s="207"/>
      <c r="AB3" s="207"/>
      <c r="AC3" s="207"/>
    </row>
    <row r="4" spans="1:29">
      <c r="A4" s="206"/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7"/>
      <c r="N4" s="207"/>
      <c r="O4" s="207"/>
      <c r="P4" s="207"/>
      <c r="Q4" s="207"/>
      <c r="R4" s="207"/>
      <c r="S4" s="207"/>
      <c r="T4" s="207"/>
      <c r="U4" s="207"/>
      <c r="V4" s="207"/>
      <c r="W4" s="207"/>
      <c r="X4" s="207"/>
      <c r="Y4" s="207"/>
      <c r="Z4" s="207"/>
      <c r="AA4" s="207"/>
      <c r="AB4" s="207"/>
      <c r="AC4" s="207"/>
    </row>
    <row r="5" spans="1:29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7"/>
      <c r="N5" s="207"/>
      <c r="O5" s="207"/>
      <c r="P5" s="207"/>
      <c r="Q5" s="207"/>
      <c r="R5" s="207"/>
      <c r="S5" s="207"/>
      <c r="T5" s="207"/>
      <c r="U5" s="207"/>
      <c r="V5" s="207"/>
      <c r="W5" s="207"/>
      <c r="X5" s="207"/>
      <c r="Y5" s="207"/>
      <c r="Z5" s="207"/>
      <c r="AA5" s="207"/>
      <c r="AB5" s="207"/>
      <c r="AC5" s="207"/>
    </row>
    <row r="6" spans="1:29">
      <c r="A6" s="206"/>
      <c r="B6" s="206"/>
      <c r="C6" s="206"/>
      <c r="D6" s="206"/>
      <c r="E6" s="206"/>
      <c r="F6" s="206"/>
      <c r="G6" s="206"/>
      <c r="H6" s="206"/>
      <c r="I6" s="206"/>
      <c r="J6" s="206"/>
      <c r="K6" s="206"/>
      <c r="L6" s="206"/>
      <c r="M6" s="207"/>
      <c r="N6" s="207"/>
      <c r="O6" s="207"/>
      <c r="P6" s="207"/>
      <c r="Q6" s="207"/>
      <c r="R6" s="207"/>
      <c r="S6" s="207"/>
      <c r="T6" s="207"/>
      <c r="U6" s="207"/>
      <c r="V6" s="207"/>
      <c r="W6" s="207"/>
      <c r="X6" s="207"/>
      <c r="Y6" s="207"/>
      <c r="Z6" s="207"/>
      <c r="AA6" s="207"/>
      <c r="AB6" s="207"/>
      <c r="AC6" s="207"/>
    </row>
    <row r="7" spans="1:29">
      <c r="A7" s="206"/>
      <c r="B7" s="206"/>
      <c r="C7" s="206"/>
      <c r="D7" s="206"/>
      <c r="E7" s="206"/>
      <c r="F7" s="206"/>
      <c r="G7" s="206"/>
      <c r="H7" s="206"/>
      <c r="I7" s="206"/>
      <c r="J7" s="206"/>
      <c r="K7" s="206"/>
      <c r="L7" s="206"/>
      <c r="M7" s="207"/>
      <c r="N7" s="207"/>
      <c r="O7" s="207"/>
      <c r="P7" s="207"/>
      <c r="Q7" s="207"/>
      <c r="R7" s="207"/>
      <c r="S7" s="207"/>
      <c r="T7" s="207"/>
      <c r="U7" s="207"/>
      <c r="V7" s="207"/>
      <c r="W7" s="207"/>
      <c r="X7" s="207"/>
      <c r="Y7" s="207"/>
      <c r="Z7" s="207"/>
      <c r="AA7" s="207"/>
      <c r="AB7" s="207"/>
      <c r="AC7" s="207"/>
    </row>
    <row r="8" spans="1:29">
      <c r="A8" s="206"/>
      <c r="B8" s="206"/>
      <c r="C8" s="206"/>
      <c r="D8" s="206"/>
      <c r="E8" s="206"/>
      <c r="F8" s="206"/>
      <c r="G8" s="206"/>
      <c r="H8" s="206"/>
      <c r="I8" s="206"/>
      <c r="J8" s="206"/>
      <c r="K8" s="206"/>
      <c r="L8" s="206"/>
      <c r="M8" s="207"/>
      <c r="N8" s="207"/>
      <c r="O8" s="207"/>
      <c r="P8" s="207"/>
      <c r="Q8" s="207"/>
      <c r="R8" s="207"/>
      <c r="S8" s="207"/>
      <c r="T8" s="207"/>
      <c r="U8" s="207"/>
      <c r="V8" s="207"/>
      <c r="W8" s="207"/>
      <c r="X8" s="207"/>
      <c r="Y8" s="207"/>
      <c r="Z8" s="207"/>
      <c r="AA8" s="207"/>
      <c r="AB8" s="207"/>
      <c r="AC8" s="207"/>
    </row>
    <row r="9" spans="1:29">
      <c r="A9" s="206"/>
      <c r="B9" s="206"/>
      <c r="C9" s="206"/>
      <c r="D9" s="206"/>
      <c r="E9" s="206"/>
      <c r="F9" s="206"/>
      <c r="G9" s="206"/>
      <c r="H9" s="206"/>
      <c r="I9" s="206"/>
      <c r="J9" s="206"/>
      <c r="K9" s="206"/>
      <c r="L9" s="206"/>
      <c r="M9" s="207"/>
      <c r="N9" s="207"/>
      <c r="O9" s="207"/>
      <c r="P9" s="207"/>
      <c r="Q9" s="207"/>
      <c r="R9" s="207"/>
      <c r="S9" s="207"/>
      <c r="T9" s="207"/>
      <c r="U9" s="207"/>
      <c r="V9" s="207"/>
      <c r="W9" s="207"/>
      <c r="X9" s="207"/>
      <c r="Y9" s="207"/>
      <c r="Z9" s="207"/>
      <c r="AA9" s="207"/>
      <c r="AB9" s="207"/>
      <c r="AC9" s="207"/>
    </row>
    <row r="10" spans="1:29" ht="59.25">
      <c r="A10" s="206"/>
      <c r="B10" s="206"/>
      <c r="C10" s="206"/>
      <c r="D10" s="209" t="s">
        <v>5</v>
      </c>
      <c r="E10" s="206"/>
      <c r="F10" s="210"/>
      <c r="G10" s="206"/>
      <c r="H10" s="206"/>
      <c r="I10" s="206"/>
      <c r="J10" s="206"/>
      <c r="K10" s="206"/>
      <c r="L10" s="206"/>
      <c r="M10" s="207"/>
      <c r="N10" s="207"/>
      <c r="O10" s="207"/>
      <c r="P10" s="207"/>
      <c r="Q10" s="207"/>
      <c r="R10" s="207"/>
      <c r="S10" s="207"/>
      <c r="T10" s="207"/>
      <c r="U10" s="207"/>
      <c r="V10" s="207"/>
      <c r="W10" s="207"/>
      <c r="X10" s="207"/>
      <c r="Y10" s="207"/>
      <c r="Z10" s="207"/>
      <c r="AA10" s="207"/>
      <c r="AB10" s="207"/>
      <c r="AC10" s="207"/>
    </row>
    <row r="11" spans="1:29">
      <c r="A11" s="206"/>
      <c r="B11" s="206"/>
      <c r="C11" s="206"/>
      <c r="D11" s="206"/>
      <c r="E11" s="206"/>
      <c r="F11" s="206"/>
      <c r="G11" s="206"/>
      <c r="H11" s="206"/>
      <c r="I11" s="206"/>
      <c r="J11" s="206"/>
      <c r="K11" s="206"/>
      <c r="L11" s="206"/>
      <c r="M11" s="207"/>
      <c r="N11" s="207"/>
      <c r="O11" s="207"/>
      <c r="P11" s="207"/>
      <c r="Q11" s="207"/>
      <c r="R11" s="207"/>
      <c r="S11" s="207"/>
      <c r="T11" s="207"/>
      <c r="U11" s="207"/>
      <c r="V11" s="207"/>
      <c r="W11" s="207"/>
      <c r="X11" s="207"/>
      <c r="Y11" s="207"/>
      <c r="Z11" s="207"/>
      <c r="AA11" s="207"/>
      <c r="AB11" s="207"/>
      <c r="AC11" s="207"/>
    </row>
    <row r="12" spans="1:29" ht="23.25">
      <c r="A12" s="206"/>
      <c r="B12" s="206"/>
      <c r="C12" s="206"/>
      <c r="D12" s="211" t="s">
        <v>299</v>
      </c>
      <c r="E12" s="206"/>
      <c r="F12" s="206"/>
      <c r="G12" s="206"/>
      <c r="H12" s="206"/>
      <c r="I12" s="206"/>
      <c r="J12" s="206"/>
      <c r="K12" s="206"/>
      <c r="L12" s="206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207"/>
      <c r="Z12" s="207"/>
      <c r="AA12" s="207"/>
      <c r="AB12" s="207"/>
      <c r="AC12" s="207"/>
    </row>
    <row r="13" spans="1:29">
      <c r="A13" s="206"/>
      <c r="B13" s="206"/>
      <c r="C13" s="206"/>
      <c r="D13" s="206"/>
      <c r="E13" s="206"/>
      <c r="F13" s="206"/>
      <c r="G13" s="206"/>
      <c r="H13" s="206"/>
      <c r="I13" s="206"/>
      <c r="J13" s="206"/>
      <c r="K13" s="206"/>
      <c r="L13" s="206"/>
      <c r="M13" s="207"/>
      <c r="N13" s="207"/>
      <c r="O13" s="207"/>
      <c r="P13" s="207"/>
      <c r="Q13" s="207"/>
      <c r="R13" s="207"/>
      <c r="S13" s="207"/>
      <c r="T13" s="207"/>
      <c r="U13" s="207"/>
      <c r="V13" s="207"/>
      <c r="W13" s="207"/>
      <c r="X13" s="207"/>
      <c r="Y13" s="207"/>
      <c r="Z13" s="207"/>
      <c r="AA13" s="207"/>
      <c r="AB13" s="207"/>
      <c r="AC13" s="207"/>
    </row>
    <row r="14" spans="1:29">
      <c r="A14" s="206"/>
      <c r="B14" s="206"/>
      <c r="C14" s="206"/>
      <c r="D14" s="206"/>
      <c r="E14" s="206"/>
      <c r="F14" s="206"/>
      <c r="G14" s="206"/>
      <c r="H14" s="206"/>
      <c r="I14" s="206"/>
      <c r="J14" s="206"/>
      <c r="K14" s="206"/>
      <c r="L14" s="206"/>
      <c r="M14" s="207"/>
      <c r="N14" s="207"/>
      <c r="O14" s="207"/>
      <c r="P14" s="207"/>
      <c r="Q14" s="207"/>
      <c r="R14" s="207"/>
      <c r="S14" s="207"/>
      <c r="T14" s="207"/>
      <c r="U14" s="207"/>
      <c r="V14" s="207"/>
      <c r="W14" s="207"/>
      <c r="X14" s="207"/>
      <c r="Y14" s="207"/>
      <c r="Z14" s="207"/>
      <c r="AA14" s="207"/>
      <c r="AB14" s="207"/>
      <c r="AC14" s="207"/>
    </row>
    <row r="15" spans="1:29" ht="15">
      <c r="A15" s="206"/>
      <c r="B15" s="206"/>
      <c r="C15" s="206"/>
      <c r="D15" s="212"/>
      <c r="E15" s="206"/>
      <c r="F15" s="206"/>
      <c r="G15" s="206"/>
      <c r="H15" s="206"/>
      <c r="I15" s="206"/>
      <c r="J15" s="206"/>
      <c r="K15" s="206"/>
      <c r="L15" s="206"/>
      <c r="M15" s="207"/>
      <c r="N15" s="207"/>
      <c r="O15" s="207"/>
      <c r="P15" s="207"/>
      <c r="Q15" s="207"/>
      <c r="R15" s="207"/>
      <c r="S15" s="207"/>
      <c r="T15" s="207"/>
      <c r="U15" s="207"/>
      <c r="V15" s="207"/>
      <c r="W15" s="207"/>
      <c r="X15" s="207"/>
      <c r="Y15" s="207"/>
      <c r="Z15" s="207"/>
      <c r="AA15" s="207"/>
      <c r="AB15" s="207"/>
      <c r="AC15" s="207"/>
    </row>
    <row r="16" spans="1:29" ht="15.75">
      <c r="A16" s="206"/>
      <c r="B16" s="206"/>
      <c r="C16" s="206"/>
      <c r="D16" s="213" t="s">
        <v>118</v>
      </c>
      <c r="E16" s="206"/>
      <c r="F16" s="206"/>
      <c r="G16" s="206"/>
      <c r="H16" s="206"/>
      <c r="I16" s="206"/>
      <c r="J16" s="206"/>
      <c r="K16" s="206"/>
      <c r="L16" s="206"/>
      <c r="M16" s="207"/>
      <c r="N16" s="207"/>
      <c r="O16" s="207"/>
      <c r="P16" s="207"/>
      <c r="Q16" s="207"/>
      <c r="R16" s="207"/>
      <c r="S16" s="207"/>
      <c r="T16" s="207"/>
      <c r="U16" s="207"/>
      <c r="V16" s="207"/>
      <c r="W16" s="207"/>
      <c r="X16" s="207"/>
      <c r="Y16" s="207"/>
      <c r="Z16" s="207"/>
      <c r="AA16" s="207"/>
      <c r="AB16" s="207"/>
      <c r="AC16" s="207"/>
    </row>
    <row r="17" spans="1:29" ht="15.75">
      <c r="A17" s="206"/>
      <c r="B17" s="206"/>
      <c r="C17" s="206"/>
      <c r="D17" s="214" t="s">
        <v>119</v>
      </c>
      <c r="E17" s="206"/>
      <c r="F17" s="206"/>
      <c r="G17" s="206"/>
      <c r="H17" s="206"/>
      <c r="I17" s="206"/>
      <c r="J17" s="206"/>
      <c r="K17" s="206"/>
      <c r="L17" s="206"/>
      <c r="M17" s="207"/>
      <c r="N17" s="207"/>
      <c r="O17" s="207"/>
      <c r="P17" s="207"/>
      <c r="Q17" s="207"/>
      <c r="R17" s="207"/>
      <c r="S17" s="207"/>
      <c r="T17" s="207"/>
      <c r="U17" s="207"/>
      <c r="V17" s="207"/>
      <c r="W17" s="207"/>
      <c r="X17" s="207"/>
      <c r="Y17" s="207"/>
      <c r="Z17" s="207"/>
      <c r="AA17" s="207"/>
      <c r="AB17" s="207"/>
      <c r="AC17" s="207"/>
    </row>
    <row r="18" spans="1:29" ht="15.75">
      <c r="A18" s="206"/>
      <c r="B18" s="206"/>
      <c r="C18" s="206"/>
      <c r="D18" s="215" t="s">
        <v>120</v>
      </c>
      <c r="E18" s="206"/>
      <c r="F18" s="206"/>
      <c r="G18" s="206"/>
      <c r="H18" s="206"/>
      <c r="I18" s="206"/>
      <c r="J18" s="206"/>
      <c r="K18" s="206"/>
      <c r="L18" s="206"/>
      <c r="M18" s="207"/>
      <c r="N18" s="207"/>
      <c r="O18" s="207"/>
      <c r="P18" s="207"/>
      <c r="Q18" s="207"/>
      <c r="R18" s="207"/>
      <c r="S18" s="207"/>
      <c r="T18" s="207"/>
      <c r="U18" s="207"/>
      <c r="V18" s="207"/>
      <c r="W18" s="207"/>
      <c r="X18" s="207"/>
      <c r="Y18" s="207"/>
      <c r="Z18" s="207"/>
      <c r="AA18" s="207"/>
      <c r="AB18" s="207"/>
      <c r="AC18" s="207"/>
    </row>
    <row r="19" spans="1:29" ht="15.75">
      <c r="A19" s="206"/>
      <c r="B19" s="206"/>
      <c r="C19" s="206"/>
      <c r="D19" s="216" t="s">
        <v>121</v>
      </c>
      <c r="E19" s="206"/>
      <c r="F19" s="206"/>
      <c r="G19" s="206"/>
      <c r="H19" s="206"/>
      <c r="I19" s="206"/>
      <c r="J19" s="206"/>
      <c r="K19" s="206"/>
      <c r="L19" s="206"/>
      <c r="M19" s="207"/>
      <c r="N19" s="207"/>
      <c r="O19" s="207"/>
      <c r="P19" s="207"/>
      <c r="Q19" s="207"/>
      <c r="R19" s="207"/>
      <c r="S19" s="207"/>
      <c r="T19" s="207"/>
      <c r="U19" s="207"/>
      <c r="V19" s="207"/>
      <c r="W19" s="207"/>
      <c r="X19" s="207"/>
      <c r="Y19" s="207"/>
      <c r="Z19" s="207"/>
      <c r="AA19" s="207"/>
      <c r="AB19" s="207"/>
      <c r="AC19" s="207"/>
    </row>
    <row r="20" spans="1:29" ht="15.75">
      <c r="A20" s="206"/>
      <c r="B20" s="206"/>
      <c r="C20" s="206"/>
      <c r="D20" s="217" t="s">
        <v>122</v>
      </c>
      <c r="E20" s="206"/>
      <c r="F20" s="206"/>
      <c r="G20" s="206"/>
      <c r="H20" s="206"/>
      <c r="I20" s="206"/>
      <c r="J20" s="206"/>
      <c r="K20" s="206"/>
      <c r="L20" s="206"/>
      <c r="M20" s="207"/>
      <c r="N20" s="207"/>
      <c r="O20" s="207"/>
      <c r="P20" s="207"/>
      <c r="Q20" s="207"/>
      <c r="R20" s="207"/>
      <c r="S20" s="207"/>
      <c r="T20" s="207"/>
      <c r="U20" s="207"/>
      <c r="V20" s="207"/>
      <c r="W20" s="207"/>
      <c r="X20" s="207"/>
      <c r="Y20" s="207"/>
      <c r="Z20" s="207"/>
      <c r="AA20" s="207"/>
      <c r="AB20" s="207"/>
      <c r="AC20" s="207"/>
    </row>
    <row r="21" spans="1:29" ht="15">
      <c r="A21" s="206"/>
      <c r="B21" s="206"/>
      <c r="C21" s="206"/>
      <c r="D21" s="212"/>
      <c r="E21" s="206"/>
      <c r="F21" s="206"/>
      <c r="G21" s="206"/>
      <c r="H21" s="206"/>
      <c r="I21" s="206"/>
      <c r="J21" s="206"/>
      <c r="K21" s="206"/>
      <c r="L21" s="206"/>
      <c r="M21" s="207"/>
      <c r="N21" s="207"/>
      <c r="O21" s="207"/>
      <c r="P21" s="207"/>
      <c r="Q21" s="207"/>
      <c r="R21" s="207"/>
      <c r="S21" s="207"/>
      <c r="T21" s="207"/>
      <c r="U21" s="207"/>
      <c r="V21" s="207"/>
      <c r="W21" s="207"/>
      <c r="X21" s="207"/>
      <c r="Y21" s="207"/>
      <c r="Z21" s="207"/>
      <c r="AA21" s="207"/>
      <c r="AB21" s="207"/>
      <c r="AC21" s="207"/>
    </row>
    <row r="22" spans="1:29">
      <c r="A22" s="206"/>
      <c r="B22" s="206"/>
      <c r="C22" s="206"/>
      <c r="D22" s="351" t="s">
        <v>232</v>
      </c>
      <c r="E22" s="206"/>
      <c r="F22" s="206"/>
      <c r="G22" s="206"/>
      <c r="H22" s="206"/>
      <c r="I22" s="206"/>
      <c r="J22" s="206"/>
      <c r="K22" s="206"/>
      <c r="L22" s="206"/>
      <c r="M22" s="207"/>
      <c r="N22" s="207"/>
      <c r="O22" s="207"/>
      <c r="P22" s="207"/>
      <c r="Q22" s="207"/>
      <c r="R22" s="207"/>
      <c r="S22" s="207"/>
      <c r="T22" s="207"/>
      <c r="U22" s="207"/>
      <c r="V22" s="207"/>
      <c r="W22" s="207"/>
      <c r="X22" s="207"/>
      <c r="Y22" s="207"/>
      <c r="Z22" s="207"/>
      <c r="AA22" s="207"/>
      <c r="AB22" s="207"/>
      <c r="AC22" s="207"/>
    </row>
    <row r="23" spans="1:29">
      <c r="A23" s="206"/>
      <c r="B23" s="206"/>
      <c r="C23" s="206"/>
      <c r="D23" s="351" t="s">
        <v>233</v>
      </c>
      <c r="E23" s="206"/>
      <c r="F23" s="206"/>
      <c r="G23" s="206"/>
      <c r="H23" s="206"/>
      <c r="I23" s="206"/>
      <c r="J23" s="206"/>
      <c r="K23" s="206"/>
      <c r="L23" s="206"/>
      <c r="M23" s="207"/>
      <c r="N23" s="207"/>
      <c r="O23" s="207"/>
      <c r="P23" s="207"/>
      <c r="Q23" s="207"/>
      <c r="R23" s="207"/>
      <c r="S23" s="207"/>
      <c r="T23" s="207"/>
      <c r="U23" s="207"/>
      <c r="V23" s="207"/>
      <c r="W23" s="207"/>
      <c r="X23" s="207"/>
      <c r="Y23" s="207"/>
      <c r="Z23" s="207"/>
      <c r="AA23" s="207"/>
      <c r="AB23" s="207"/>
      <c r="AC23" s="207"/>
    </row>
    <row r="24" spans="1:29">
      <c r="A24" s="206"/>
      <c r="B24" s="206"/>
      <c r="C24" s="206"/>
      <c r="D24" s="351" t="s">
        <v>234</v>
      </c>
      <c r="E24" s="206"/>
      <c r="F24" s="206"/>
      <c r="G24" s="206"/>
      <c r="H24" s="206"/>
      <c r="I24" s="206"/>
      <c r="J24" s="206"/>
      <c r="K24" s="206"/>
      <c r="L24" s="206"/>
      <c r="M24" s="207"/>
      <c r="N24" s="207"/>
      <c r="O24" s="207"/>
      <c r="P24" s="207"/>
      <c r="Q24" s="207"/>
      <c r="R24" s="207"/>
      <c r="S24" s="207"/>
      <c r="T24" s="207"/>
      <c r="U24" s="207"/>
      <c r="V24" s="207"/>
      <c r="W24" s="207"/>
      <c r="X24" s="207"/>
      <c r="Y24" s="207"/>
      <c r="Z24" s="207"/>
      <c r="AA24" s="207"/>
      <c r="AB24" s="207"/>
      <c r="AC24" s="207"/>
    </row>
    <row r="25" spans="1:29">
      <c r="A25" s="206"/>
      <c r="B25" s="206"/>
      <c r="C25" s="206"/>
      <c r="D25" s="351" t="s">
        <v>235</v>
      </c>
      <c r="E25" s="206"/>
      <c r="F25" s="206"/>
      <c r="G25" s="206"/>
      <c r="H25" s="206"/>
      <c r="I25" s="206"/>
      <c r="J25" s="206"/>
      <c r="K25" s="206"/>
      <c r="L25" s="206"/>
      <c r="M25" s="207"/>
      <c r="N25" s="207"/>
      <c r="O25" s="207"/>
      <c r="P25" s="207"/>
      <c r="Q25" s="207"/>
      <c r="R25" s="207"/>
      <c r="S25" s="207"/>
      <c r="T25" s="207"/>
      <c r="U25" s="207"/>
      <c r="V25" s="207"/>
      <c r="W25" s="207"/>
      <c r="X25" s="207"/>
      <c r="Y25" s="207"/>
      <c r="Z25" s="207"/>
      <c r="AA25" s="207"/>
      <c r="AB25" s="207"/>
      <c r="AC25" s="207"/>
    </row>
    <row r="26" spans="1:29">
      <c r="A26" s="206"/>
      <c r="B26" s="206"/>
      <c r="C26" s="206"/>
      <c r="D26" s="206"/>
      <c r="E26" s="206"/>
      <c r="F26" s="206"/>
      <c r="G26" s="206"/>
      <c r="H26" s="206"/>
      <c r="I26" s="206"/>
      <c r="J26" s="206"/>
      <c r="K26" s="206"/>
      <c r="L26" s="206"/>
      <c r="M26" s="207"/>
      <c r="N26" s="207"/>
      <c r="O26" s="207"/>
      <c r="P26" s="207"/>
      <c r="Q26" s="207"/>
      <c r="R26" s="207"/>
      <c r="S26" s="207"/>
      <c r="T26" s="207"/>
      <c r="U26" s="207"/>
      <c r="V26" s="207"/>
      <c r="W26" s="207"/>
      <c r="X26" s="207"/>
      <c r="Y26" s="207"/>
      <c r="Z26" s="207"/>
      <c r="AA26" s="207"/>
      <c r="AB26" s="207"/>
      <c r="AC26" s="207"/>
    </row>
    <row r="27" spans="1:29">
      <c r="A27" s="206"/>
      <c r="B27" s="206"/>
      <c r="C27" s="206"/>
      <c r="D27" s="206"/>
      <c r="E27" s="206"/>
      <c r="F27" s="206"/>
      <c r="G27" s="206"/>
      <c r="H27" s="206"/>
      <c r="I27" s="206"/>
      <c r="J27" s="206"/>
      <c r="K27" s="206"/>
      <c r="L27" s="206"/>
      <c r="M27" s="207"/>
      <c r="N27" s="207"/>
      <c r="O27" s="207"/>
      <c r="P27" s="207"/>
      <c r="Q27" s="207"/>
      <c r="R27" s="207"/>
      <c r="S27" s="207"/>
      <c r="T27" s="207"/>
      <c r="U27" s="207"/>
      <c r="V27" s="207"/>
      <c r="W27" s="207"/>
      <c r="X27" s="207"/>
      <c r="Y27" s="207"/>
      <c r="Z27" s="207"/>
      <c r="AA27" s="207"/>
      <c r="AB27" s="207"/>
      <c r="AC27" s="207"/>
    </row>
    <row r="28" spans="1:29">
      <c r="A28" s="206"/>
      <c r="B28" s="206"/>
      <c r="C28" s="206"/>
      <c r="D28" s="206"/>
      <c r="E28" s="206"/>
      <c r="F28" s="206"/>
      <c r="G28" s="206"/>
      <c r="H28" s="206"/>
      <c r="I28" s="206"/>
      <c r="J28" s="206"/>
      <c r="K28" s="206"/>
      <c r="L28" s="206"/>
      <c r="M28" s="207"/>
      <c r="N28" s="207"/>
      <c r="O28" s="207"/>
      <c r="P28" s="207"/>
      <c r="Q28" s="207"/>
      <c r="R28" s="207"/>
      <c r="S28" s="207"/>
      <c r="T28" s="207"/>
      <c r="U28" s="207"/>
      <c r="V28" s="207"/>
      <c r="W28" s="207"/>
      <c r="X28" s="207"/>
      <c r="Y28" s="207"/>
      <c r="Z28" s="207"/>
      <c r="AA28" s="207"/>
      <c r="AB28" s="207"/>
      <c r="AC28" s="207"/>
    </row>
    <row r="29" spans="1:29">
      <c r="A29" s="206"/>
      <c r="B29" s="206"/>
      <c r="C29" s="206"/>
      <c r="D29" s="206"/>
      <c r="E29" s="206"/>
      <c r="F29" s="206"/>
      <c r="G29" s="206"/>
      <c r="H29" s="206"/>
      <c r="I29" s="206"/>
      <c r="J29" s="206"/>
      <c r="K29" s="206"/>
      <c r="L29" s="206"/>
      <c r="M29" s="207"/>
      <c r="N29" s="207"/>
      <c r="O29" s="207"/>
      <c r="P29" s="207"/>
      <c r="Q29" s="207"/>
      <c r="R29" s="207"/>
      <c r="S29" s="207"/>
      <c r="T29" s="207"/>
      <c r="U29" s="207"/>
      <c r="V29" s="207"/>
      <c r="W29" s="207"/>
      <c r="X29" s="207"/>
      <c r="Y29" s="207"/>
      <c r="Z29" s="207"/>
      <c r="AA29" s="207"/>
      <c r="AB29" s="207"/>
      <c r="AC29" s="207"/>
    </row>
    <row r="30" spans="1:29">
      <c r="A30" s="206"/>
      <c r="B30" s="206"/>
      <c r="C30" s="206"/>
      <c r="D30" s="206"/>
      <c r="E30" s="206"/>
      <c r="F30" s="206"/>
      <c r="G30" s="206"/>
      <c r="H30" s="206"/>
      <c r="I30" s="206"/>
      <c r="J30" s="206"/>
      <c r="K30" s="206"/>
      <c r="L30" s="206"/>
      <c r="M30" s="207"/>
      <c r="N30" s="207"/>
      <c r="O30" s="207"/>
      <c r="P30" s="207"/>
      <c r="Q30" s="207"/>
      <c r="R30" s="207"/>
      <c r="S30" s="207"/>
      <c r="T30" s="207"/>
      <c r="U30" s="207"/>
      <c r="V30" s="207"/>
      <c r="W30" s="207"/>
      <c r="X30" s="207"/>
      <c r="Y30" s="207"/>
      <c r="Z30" s="207"/>
      <c r="AA30" s="207"/>
      <c r="AB30" s="207"/>
      <c r="AC30" s="207"/>
    </row>
    <row r="31" spans="1:29">
      <c r="A31" s="206"/>
      <c r="B31" s="206"/>
      <c r="C31" s="206"/>
      <c r="D31" s="206"/>
      <c r="E31" s="206"/>
      <c r="F31" s="206"/>
      <c r="G31" s="206"/>
      <c r="H31" s="206"/>
      <c r="I31" s="206"/>
      <c r="J31" s="206"/>
      <c r="K31" s="206"/>
      <c r="L31" s="206"/>
      <c r="M31" s="207"/>
      <c r="N31" s="207"/>
      <c r="O31" s="207"/>
      <c r="P31" s="207"/>
      <c r="Q31" s="207"/>
      <c r="R31" s="207"/>
      <c r="S31" s="207"/>
      <c r="T31" s="207"/>
      <c r="U31" s="207"/>
      <c r="V31" s="207"/>
      <c r="W31" s="207"/>
      <c r="X31" s="207"/>
      <c r="Y31" s="207"/>
      <c r="Z31" s="207"/>
      <c r="AA31" s="207"/>
      <c r="AB31" s="207"/>
      <c r="AC31" s="207"/>
    </row>
    <row r="32" spans="1:29">
      <c r="A32" s="206"/>
      <c r="B32" s="206"/>
      <c r="C32" s="206"/>
      <c r="D32" s="206"/>
      <c r="E32" s="206"/>
      <c r="F32" s="206"/>
      <c r="G32" s="206"/>
      <c r="H32" s="206"/>
      <c r="I32" s="206"/>
      <c r="J32" s="206"/>
      <c r="K32" s="206"/>
      <c r="L32" s="206"/>
      <c r="M32" s="207"/>
      <c r="N32" s="207"/>
      <c r="O32" s="207"/>
      <c r="P32" s="207"/>
      <c r="Q32" s="207"/>
      <c r="R32" s="207"/>
      <c r="S32" s="207"/>
      <c r="T32" s="207"/>
      <c r="U32" s="207"/>
      <c r="V32" s="207"/>
      <c r="W32" s="207"/>
      <c r="X32" s="207"/>
      <c r="Y32" s="207"/>
      <c r="Z32" s="207"/>
      <c r="AA32" s="207"/>
      <c r="AB32" s="207"/>
      <c r="AC32" s="207"/>
    </row>
    <row r="33" spans="1:29">
      <c r="A33" s="206"/>
      <c r="B33" s="206"/>
      <c r="C33" s="206"/>
      <c r="D33" s="206"/>
      <c r="E33" s="206"/>
      <c r="F33" s="206"/>
      <c r="G33" s="206"/>
      <c r="H33" s="206"/>
      <c r="I33" s="206"/>
      <c r="J33" s="206"/>
      <c r="K33" s="206"/>
      <c r="L33" s="206"/>
      <c r="M33" s="207"/>
      <c r="N33" s="207"/>
      <c r="O33" s="207"/>
      <c r="P33" s="207"/>
      <c r="Q33" s="207"/>
      <c r="R33" s="207"/>
      <c r="S33" s="207"/>
      <c r="T33" s="207"/>
      <c r="U33" s="207"/>
      <c r="V33" s="207"/>
      <c r="W33" s="207"/>
      <c r="X33" s="207"/>
      <c r="Y33" s="207"/>
      <c r="Z33" s="207"/>
      <c r="AA33" s="207"/>
      <c r="AB33" s="207"/>
      <c r="AC33" s="207"/>
    </row>
    <row r="34" spans="1:29">
      <c r="A34" s="206"/>
      <c r="B34" s="206"/>
      <c r="C34" s="206"/>
      <c r="D34" s="206"/>
      <c r="E34" s="206"/>
      <c r="F34" s="206"/>
      <c r="G34" s="206"/>
      <c r="H34" s="206"/>
      <c r="I34" s="206"/>
      <c r="J34" s="206"/>
      <c r="K34" s="206"/>
      <c r="L34" s="206"/>
      <c r="M34" s="207"/>
      <c r="N34" s="207"/>
      <c r="O34" s="207"/>
      <c r="P34" s="207"/>
      <c r="Q34" s="207"/>
      <c r="R34" s="207"/>
      <c r="S34" s="207"/>
      <c r="T34" s="207"/>
      <c r="U34" s="207"/>
      <c r="V34" s="207"/>
      <c r="W34" s="207"/>
      <c r="X34" s="207"/>
      <c r="Y34" s="207"/>
      <c r="Z34" s="207"/>
      <c r="AA34" s="207"/>
      <c r="AB34" s="207"/>
      <c r="AC34" s="207"/>
    </row>
    <row r="35" spans="1:29">
      <c r="A35" s="206"/>
      <c r="B35" s="206"/>
      <c r="C35" s="206"/>
      <c r="D35" s="206"/>
      <c r="E35" s="206"/>
      <c r="F35" s="206"/>
      <c r="G35" s="206"/>
      <c r="H35" s="206"/>
      <c r="I35" s="206"/>
      <c r="J35" s="206"/>
      <c r="K35" s="206"/>
      <c r="L35" s="206"/>
      <c r="M35" s="207"/>
      <c r="N35" s="207"/>
      <c r="O35" s="207"/>
      <c r="P35" s="207"/>
      <c r="Q35" s="207"/>
      <c r="R35" s="207"/>
      <c r="S35" s="207"/>
      <c r="T35" s="207"/>
      <c r="U35" s="207"/>
      <c r="V35" s="207"/>
      <c r="W35" s="207"/>
      <c r="X35" s="207"/>
      <c r="Y35" s="207"/>
      <c r="Z35" s="207"/>
      <c r="AA35" s="207"/>
      <c r="AB35" s="207"/>
      <c r="AC35" s="207"/>
    </row>
    <row r="36" spans="1:29">
      <c r="A36" s="206"/>
      <c r="B36" s="206"/>
      <c r="C36" s="206"/>
      <c r="D36" s="206"/>
      <c r="E36" s="206"/>
      <c r="F36" s="206"/>
      <c r="G36" s="206"/>
      <c r="H36" s="206"/>
      <c r="I36" s="206"/>
      <c r="J36" s="206"/>
      <c r="K36" s="206"/>
      <c r="L36" s="206"/>
      <c r="M36" s="207"/>
      <c r="N36" s="207"/>
      <c r="O36" s="207"/>
      <c r="P36" s="207"/>
      <c r="Q36" s="207"/>
      <c r="R36" s="207"/>
      <c r="S36" s="207"/>
      <c r="T36" s="207"/>
      <c r="U36" s="207"/>
      <c r="V36" s="207"/>
      <c r="W36" s="207"/>
      <c r="X36" s="207"/>
      <c r="Y36" s="207"/>
      <c r="Z36" s="207"/>
      <c r="AA36" s="207"/>
      <c r="AB36" s="207"/>
      <c r="AC36" s="207"/>
    </row>
    <row r="37" spans="1:29">
      <c r="A37" s="206"/>
      <c r="B37" s="206"/>
      <c r="C37" s="206"/>
      <c r="D37" s="206"/>
      <c r="E37" s="206"/>
      <c r="F37" s="206"/>
      <c r="G37" s="206"/>
      <c r="H37" s="206"/>
      <c r="I37" s="206"/>
      <c r="J37" s="206"/>
      <c r="K37" s="206"/>
      <c r="L37" s="206"/>
      <c r="M37" s="207"/>
      <c r="N37" s="207"/>
      <c r="O37" s="207"/>
      <c r="P37" s="207"/>
      <c r="Q37" s="207"/>
      <c r="R37" s="207"/>
      <c r="S37" s="207"/>
      <c r="T37" s="207"/>
      <c r="U37" s="207"/>
      <c r="V37" s="207"/>
      <c r="W37" s="207"/>
      <c r="X37" s="207"/>
      <c r="Y37" s="207"/>
      <c r="Z37" s="207"/>
      <c r="AA37" s="207"/>
      <c r="AB37" s="207"/>
      <c r="AC37" s="207"/>
    </row>
    <row r="38" spans="1:29">
      <c r="A38" s="206"/>
      <c r="B38" s="206"/>
      <c r="C38" s="206"/>
      <c r="D38" s="206"/>
      <c r="E38" s="206"/>
      <c r="F38" s="206"/>
      <c r="G38" s="206"/>
      <c r="H38" s="206"/>
      <c r="I38" s="206"/>
      <c r="J38" s="206"/>
      <c r="K38" s="206"/>
      <c r="L38" s="206"/>
      <c r="M38" s="207"/>
      <c r="N38" s="207"/>
      <c r="O38" s="207"/>
      <c r="P38" s="207"/>
      <c r="Q38" s="207"/>
      <c r="R38" s="207"/>
      <c r="S38" s="207"/>
      <c r="T38" s="207"/>
      <c r="U38" s="207"/>
      <c r="V38" s="207"/>
      <c r="W38" s="207"/>
      <c r="X38" s="207"/>
      <c r="Y38" s="207"/>
      <c r="Z38" s="207"/>
      <c r="AA38" s="207"/>
      <c r="AB38" s="207"/>
      <c r="AC38" s="207"/>
    </row>
    <row r="39" spans="1:29">
      <c r="A39" s="218"/>
      <c r="B39" s="218"/>
      <c r="C39" s="218"/>
      <c r="D39" s="218"/>
      <c r="E39" s="218"/>
      <c r="F39" s="218"/>
      <c r="G39" s="218"/>
      <c r="H39" s="218"/>
      <c r="I39" s="218"/>
      <c r="J39" s="218"/>
      <c r="K39" s="218"/>
      <c r="L39" s="218"/>
    </row>
    <row r="40" spans="1:29">
      <c r="A40" s="218"/>
      <c r="B40" s="218"/>
      <c r="C40" s="218"/>
      <c r="D40" s="218"/>
      <c r="E40" s="218"/>
      <c r="F40" s="218"/>
      <c r="G40" s="218"/>
      <c r="H40" s="218"/>
      <c r="I40" s="218"/>
      <c r="J40" s="218"/>
      <c r="K40" s="218"/>
      <c r="L40" s="218"/>
    </row>
    <row r="41" spans="1:29">
      <c r="A41" s="218"/>
      <c r="B41" s="218"/>
      <c r="C41" s="218"/>
      <c r="D41" s="218"/>
      <c r="E41" s="218"/>
      <c r="F41" s="218"/>
      <c r="G41" s="218"/>
      <c r="H41" s="218"/>
      <c r="I41" s="218"/>
      <c r="J41" s="218"/>
      <c r="K41" s="218"/>
      <c r="L41" s="218"/>
    </row>
    <row r="42" spans="1:29">
      <c r="A42" s="218"/>
      <c r="B42" s="218"/>
      <c r="C42" s="218"/>
      <c r="D42" s="218"/>
      <c r="E42" s="218"/>
      <c r="F42" s="218"/>
      <c r="G42" s="218"/>
      <c r="H42" s="218"/>
      <c r="I42" s="218"/>
      <c r="J42" s="218"/>
      <c r="K42" s="218"/>
      <c r="L42" s="218"/>
    </row>
    <row r="43" spans="1:29">
      <c r="A43" s="218"/>
      <c r="B43" s="218"/>
      <c r="C43" s="218"/>
      <c r="D43" s="218"/>
      <c r="E43" s="218"/>
      <c r="F43" s="218"/>
      <c r="G43" s="218"/>
      <c r="H43" s="218"/>
      <c r="I43" s="218"/>
      <c r="J43" s="218"/>
      <c r="K43" s="218"/>
      <c r="L43" s="218"/>
    </row>
    <row r="44" spans="1:29">
      <c r="A44" s="218"/>
      <c r="B44" s="218"/>
      <c r="C44" s="218"/>
      <c r="D44" s="218"/>
      <c r="E44" s="218"/>
      <c r="F44" s="218"/>
      <c r="G44" s="218"/>
      <c r="H44" s="218"/>
      <c r="I44" s="218"/>
      <c r="J44" s="218"/>
      <c r="K44" s="218"/>
      <c r="L44" s="218"/>
    </row>
    <row r="45" spans="1:29">
      <c r="A45" s="218"/>
      <c r="B45" s="218"/>
      <c r="C45" s="218"/>
      <c r="D45" s="218"/>
      <c r="E45" s="218"/>
      <c r="F45" s="218"/>
      <c r="G45" s="218"/>
      <c r="H45" s="218"/>
      <c r="I45" s="218"/>
      <c r="J45" s="218"/>
      <c r="K45" s="218"/>
      <c r="L45" s="218"/>
    </row>
    <row r="46" spans="1:29">
      <c r="A46" s="218"/>
      <c r="B46" s="218"/>
      <c r="C46" s="218"/>
      <c r="D46" s="218"/>
      <c r="E46" s="218"/>
      <c r="F46" s="218"/>
      <c r="G46" s="218"/>
      <c r="H46" s="218"/>
      <c r="I46" s="218"/>
      <c r="J46" s="218"/>
      <c r="K46" s="218"/>
      <c r="L46" s="218"/>
    </row>
    <row r="47" spans="1:29">
      <c r="A47" s="218"/>
      <c r="B47" s="218"/>
      <c r="C47" s="218"/>
      <c r="D47" s="218"/>
      <c r="E47" s="218"/>
      <c r="F47" s="218"/>
      <c r="G47" s="218"/>
      <c r="H47" s="218"/>
      <c r="I47" s="218"/>
      <c r="J47" s="218"/>
      <c r="K47" s="218"/>
      <c r="L47" s="218"/>
    </row>
    <row r="48" spans="1:29">
      <c r="A48" s="218"/>
      <c r="B48" s="218"/>
      <c r="C48" s="218"/>
      <c r="D48" s="218"/>
      <c r="E48" s="218"/>
      <c r="F48" s="218"/>
      <c r="G48" s="218"/>
      <c r="H48" s="218"/>
      <c r="I48" s="218"/>
      <c r="J48" s="218"/>
      <c r="K48" s="218"/>
      <c r="L48" s="218"/>
    </row>
    <row r="49" spans="1:12">
      <c r="A49" s="218"/>
      <c r="B49" s="218"/>
      <c r="C49" s="218"/>
      <c r="D49" s="218"/>
      <c r="E49" s="218"/>
      <c r="F49" s="218"/>
      <c r="G49" s="218"/>
      <c r="H49" s="218"/>
      <c r="I49" s="218"/>
      <c r="J49" s="218"/>
      <c r="K49" s="218"/>
      <c r="L49" s="218"/>
    </row>
    <row r="50" spans="1:12">
      <c r="A50" s="218"/>
      <c r="B50" s="218"/>
      <c r="C50" s="218"/>
      <c r="D50" s="218"/>
      <c r="E50" s="218"/>
      <c r="F50" s="218"/>
      <c r="G50" s="218"/>
      <c r="H50" s="218"/>
      <c r="I50" s="218"/>
      <c r="J50" s="218"/>
      <c r="K50" s="218"/>
      <c r="L50" s="218"/>
    </row>
    <row r="51" spans="1:12">
      <c r="A51" s="218"/>
      <c r="B51" s="218"/>
      <c r="C51" s="218"/>
      <c r="D51" s="218"/>
      <c r="E51" s="218"/>
      <c r="F51" s="218"/>
      <c r="G51" s="218"/>
      <c r="H51" s="218"/>
      <c r="I51" s="218"/>
      <c r="J51" s="218"/>
      <c r="K51" s="218"/>
      <c r="L51" s="218"/>
    </row>
    <row r="52" spans="1:12">
      <c r="A52" s="218"/>
      <c r="B52" s="218"/>
      <c r="C52" s="218"/>
      <c r="D52" s="218"/>
      <c r="E52" s="218"/>
      <c r="F52" s="218"/>
      <c r="G52" s="218"/>
      <c r="H52" s="218"/>
      <c r="I52" s="218"/>
      <c r="J52" s="218"/>
      <c r="K52" s="218"/>
      <c r="L52" s="218"/>
    </row>
    <row r="53" spans="1:12">
      <c r="A53" s="218"/>
      <c r="B53" s="218"/>
      <c r="C53" s="218"/>
      <c r="D53" s="218"/>
      <c r="E53" s="218"/>
      <c r="F53" s="218"/>
      <c r="G53" s="218"/>
      <c r="H53" s="218"/>
      <c r="I53" s="218"/>
      <c r="J53" s="218"/>
      <c r="K53" s="218"/>
      <c r="L53" s="218"/>
    </row>
    <row r="54" spans="1:12">
      <c r="A54" s="218"/>
      <c r="B54" s="218"/>
      <c r="C54" s="218"/>
      <c r="D54" s="218"/>
      <c r="E54" s="218"/>
      <c r="F54" s="218"/>
      <c r="G54" s="218"/>
      <c r="H54" s="218"/>
      <c r="I54" s="218"/>
      <c r="J54" s="218"/>
      <c r="K54" s="218"/>
      <c r="L54" s="218"/>
    </row>
    <row r="55" spans="1:12">
      <c r="A55" s="218"/>
      <c r="B55" s="218"/>
      <c r="C55" s="218"/>
      <c r="D55" s="218"/>
      <c r="E55" s="218"/>
      <c r="F55" s="218"/>
      <c r="G55" s="218"/>
      <c r="H55" s="218"/>
      <c r="I55" s="218"/>
      <c r="J55" s="218"/>
      <c r="K55" s="218"/>
      <c r="L55" s="218"/>
    </row>
    <row r="56" spans="1:12">
      <c r="A56" s="218"/>
      <c r="B56" s="218"/>
      <c r="C56" s="218"/>
      <c r="D56" s="218"/>
      <c r="E56" s="218"/>
      <c r="F56" s="218"/>
      <c r="G56" s="218"/>
      <c r="H56" s="218"/>
      <c r="I56" s="218"/>
      <c r="J56" s="218"/>
      <c r="K56" s="218"/>
      <c r="L56" s="218"/>
    </row>
    <row r="57" spans="1:12">
      <c r="A57" s="218"/>
      <c r="B57" s="218"/>
      <c r="C57" s="218"/>
      <c r="D57" s="218"/>
      <c r="E57" s="218"/>
      <c r="F57" s="218"/>
      <c r="G57" s="218"/>
      <c r="H57" s="218"/>
      <c r="I57" s="218"/>
      <c r="J57" s="218"/>
      <c r="K57" s="218"/>
      <c r="L57" s="218"/>
    </row>
    <row r="58" spans="1:12">
      <c r="A58" s="218"/>
      <c r="B58" s="218"/>
      <c r="C58" s="218"/>
      <c r="D58" s="218"/>
      <c r="E58" s="218"/>
      <c r="F58" s="218"/>
      <c r="G58" s="218"/>
      <c r="H58" s="218"/>
      <c r="I58" s="218"/>
      <c r="J58" s="218"/>
      <c r="K58" s="218"/>
      <c r="L58" s="218"/>
    </row>
    <row r="59" spans="1:12">
      <c r="A59" s="218"/>
      <c r="B59" s="218"/>
      <c r="C59" s="218"/>
      <c r="D59" s="218"/>
      <c r="E59" s="218"/>
      <c r="F59" s="218"/>
      <c r="G59" s="218"/>
      <c r="H59" s="218"/>
      <c r="I59" s="218"/>
      <c r="J59" s="218"/>
      <c r="K59" s="218"/>
      <c r="L59" s="218"/>
    </row>
    <row r="60" spans="1:12">
      <c r="A60" s="218"/>
      <c r="B60" s="218"/>
      <c r="C60" s="218"/>
      <c r="D60" s="218"/>
      <c r="E60" s="218"/>
      <c r="F60" s="218"/>
      <c r="G60" s="218"/>
      <c r="H60" s="218"/>
      <c r="I60" s="218"/>
      <c r="J60" s="218"/>
      <c r="K60" s="218"/>
      <c r="L60" s="218"/>
    </row>
    <row r="61" spans="1:12">
      <c r="A61" s="218"/>
      <c r="B61" s="218"/>
      <c r="C61" s="218"/>
      <c r="D61" s="218"/>
      <c r="E61" s="218"/>
      <c r="F61" s="218"/>
      <c r="G61" s="218"/>
      <c r="H61" s="218"/>
      <c r="I61" s="218"/>
      <c r="J61" s="218"/>
      <c r="K61" s="218"/>
      <c r="L61" s="218"/>
    </row>
    <row r="62" spans="1:12">
      <c r="A62" s="218"/>
      <c r="B62" s="218"/>
      <c r="C62" s="218"/>
      <c r="D62" s="218"/>
      <c r="E62" s="218"/>
      <c r="F62" s="218"/>
      <c r="G62" s="218"/>
      <c r="H62" s="218"/>
      <c r="I62" s="218"/>
      <c r="J62" s="218"/>
      <c r="K62" s="218"/>
      <c r="L62" s="218"/>
    </row>
    <row r="63" spans="1:12">
      <c r="A63" s="218"/>
      <c r="B63" s="218"/>
      <c r="C63" s="218"/>
      <c r="D63" s="218"/>
      <c r="E63" s="218"/>
      <c r="F63" s="218"/>
      <c r="G63" s="218"/>
      <c r="H63" s="218"/>
      <c r="I63" s="218"/>
      <c r="J63" s="218"/>
      <c r="K63" s="218"/>
      <c r="L63" s="218"/>
    </row>
    <row r="64" spans="1:12">
      <c r="A64" s="218"/>
      <c r="B64" s="218"/>
      <c r="C64" s="218"/>
      <c r="D64" s="218"/>
      <c r="E64" s="218"/>
      <c r="F64" s="218"/>
      <c r="G64" s="218"/>
      <c r="H64" s="218"/>
      <c r="I64" s="218"/>
      <c r="J64" s="218"/>
      <c r="K64" s="218"/>
      <c r="L64" s="218"/>
    </row>
    <row r="65" spans="1:12">
      <c r="A65" s="218"/>
      <c r="B65" s="218"/>
      <c r="C65" s="218"/>
      <c r="D65" s="218"/>
      <c r="E65" s="218"/>
      <c r="F65" s="218"/>
      <c r="G65" s="218"/>
      <c r="H65" s="218"/>
      <c r="I65" s="218"/>
      <c r="J65" s="218"/>
      <c r="K65" s="218"/>
      <c r="L65" s="218"/>
    </row>
    <row r="66" spans="1:12">
      <c r="A66" s="218"/>
      <c r="B66" s="218"/>
      <c r="C66" s="218"/>
      <c r="D66" s="218"/>
      <c r="E66" s="218"/>
      <c r="F66" s="218"/>
      <c r="G66" s="218"/>
      <c r="H66" s="218"/>
      <c r="I66" s="218"/>
      <c r="J66" s="218"/>
      <c r="K66" s="218"/>
      <c r="L66" s="218"/>
    </row>
    <row r="67" spans="1:12">
      <c r="A67" s="218"/>
      <c r="B67" s="218"/>
      <c r="C67" s="218"/>
      <c r="D67" s="218"/>
      <c r="E67" s="218"/>
      <c r="F67" s="218"/>
      <c r="G67" s="218"/>
      <c r="H67" s="218"/>
      <c r="I67" s="218"/>
      <c r="J67" s="218"/>
      <c r="K67" s="218"/>
      <c r="L67" s="218"/>
    </row>
    <row r="68" spans="1:12">
      <c r="A68" s="218"/>
      <c r="B68" s="218"/>
      <c r="C68" s="218"/>
      <c r="D68" s="218"/>
      <c r="E68" s="218"/>
      <c r="F68" s="218"/>
      <c r="G68" s="218"/>
      <c r="H68" s="218"/>
      <c r="I68" s="218"/>
      <c r="J68" s="218"/>
      <c r="K68" s="218"/>
      <c r="L68" s="218"/>
    </row>
    <row r="69" spans="1:12">
      <c r="A69" s="218"/>
      <c r="B69" s="218"/>
      <c r="C69" s="218"/>
      <c r="D69" s="218"/>
      <c r="E69" s="218"/>
      <c r="F69" s="218"/>
      <c r="G69" s="218"/>
      <c r="H69" s="218"/>
      <c r="I69" s="218"/>
      <c r="J69" s="218"/>
      <c r="K69" s="218"/>
      <c r="L69" s="218"/>
    </row>
    <row r="70" spans="1:12">
      <c r="A70" s="218"/>
      <c r="B70" s="218"/>
      <c r="C70" s="218"/>
      <c r="D70" s="218"/>
      <c r="E70" s="218"/>
      <c r="F70" s="218"/>
      <c r="G70" s="218"/>
      <c r="H70" s="218"/>
      <c r="I70" s="218"/>
      <c r="J70" s="218"/>
      <c r="K70" s="218"/>
      <c r="L70" s="218"/>
    </row>
    <row r="71" spans="1:12">
      <c r="A71" s="218"/>
      <c r="B71" s="218"/>
      <c r="C71" s="218"/>
      <c r="D71" s="218"/>
      <c r="E71" s="218"/>
      <c r="F71" s="218"/>
      <c r="G71" s="218"/>
      <c r="H71" s="218"/>
      <c r="I71" s="218"/>
      <c r="J71" s="218"/>
      <c r="K71" s="218"/>
      <c r="L71" s="218"/>
    </row>
    <row r="72" spans="1:12">
      <c r="A72" s="218"/>
      <c r="B72" s="218"/>
      <c r="C72" s="218"/>
      <c r="D72" s="218"/>
      <c r="E72" s="218"/>
      <c r="F72" s="218"/>
      <c r="G72" s="218"/>
      <c r="H72" s="218"/>
      <c r="I72" s="218"/>
      <c r="J72" s="218"/>
      <c r="K72" s="218"/>
      <c r="L72" s="218"/>
    </row>
    <row r="73" spans="1:12">
      <c r="A73" s="218"/>
      <c r="B73" s="218"/>
      <c r="C73" s="218"/>
      <c r="D73" s="218"/>
      <c r="E73" s="218"/>
      <c r="F73" s="218"/>
      <c r="G73" s="218"/>
      <c r="H73" s="218"/>
      <c r="I73" s="218"/>
      <c r="J73" s="218"/>
      <c r="K73" s="218"/>
      <c r="L73" s="218"/>
    </row>
    <row r="74" spans="1:12">
      <c r="A74" s="218"/>
      <c r="B74" s="218"/>
      <c r="C74" s="218"/>
      <c r="D74" s="218"/>
      <c r="E74" s="218"/>
      <c r="F74" s="218"/>
      <c r="G74" s="218"/>
      <c r="H74" s="218"/>
      <c r="I74" s="218"/>
      <c r="J74" s="218"/>
      <c r="K74" s="218"/>
      <c r="L74" s="218"/>
    </row>
    <row r="75" spans="1:12">
      <c r="A75" s="218"/>
      <c r="B75" s="218"/>
      <c r="C75" s="218"/>
      <c r="D75" s="218"/>
      <c r="E75" s="218"/>
      <c r="F75" s="218"/>
      <c r="G75" s="218"/>
      <c r="H75" s="218"/>
      <c r="I75" s="218"/>
      <c r="J75" s="218"/>
      <c r="K75" s="218"/>
      <c r="L75" s="218"/>
    </row>
    <row r="76" spans="1:12">
      <c r="A76" s="218"/>
      <c r="B76" s="218"/>
      <c r="C76" s="218"/>
      <c r="D76" s="218"/>
      <c r="E76" s="218"/>
      <c r="F76" s="218"/>
      <c r="G76" s="218"/>
      <c r="H76" s="218"/>
      <c r="I76" s="218"/>
      <c r="J76" s="218"/>
      <c r="K76" s="218"/>
      <c r="L76" s="218"/>
    </row>
    <row r="77" spans="1:12">
      <c r="A77" s="218"/>
      <c r="B77" s="218"/>
      <c r="C77" s="218"/>
      <c r="D77" s="218"/>
      <c r="E77" s="218"/>
      <c r="F77" s="218"/>
      <c r="G77" s="218"/>
      <c r="H77" s="218"/>
      <c r="I77" s="218"/>
      <c r="J77" s="218"/>
      <c r="K77" s="218"/>
      <c r="L77" s="218"/>
    </row>
    <row r="78" spans="1:12">
      <c r="A78" s="218"/>
      <c r="B78" s="218"/>
      <c r="C78" s="218"/>
      <c r="D78" s="218"/>
      <c r="E78" s="218"/>
      <c r="F78" s="218"/>
      <c r="G78" s="218"/>
      <c r="H78" s="218"/>
      <c r="I78" s="218"/>
      <c r="J78" s="218"/>
      <c r="K78" s="218"/>
      <c r="L78" s="218"/>
    </row>
    <row r="79" spans="1:12">
      <c r="A79" s="218"/>
      <c r="B79" s="218"/>
      <c r="C79" s="218"/>
      <c r="D79" s="218"/>
      <c r="E79" s="218"/>
      <c r="F79" s="218"/>
      <c r="G79" s="218"/>
      <c r="H79" s="218"/>
      <c r="I79" s="218"/>
      <c r="J79" s="218"/>
      <c r="K79" s="218"/>
      <c r="L79" s="218"/>
    </row>
    <row r="80" spans="1:12">
      <c r="A80" s="218"/>
      <c r="B80" s="218"/>
      <c r="C80" s="218"/>
      <c r="D80" s="218"/>
      <c r="E80" s="218"/>
      <c r="F80" s="218"/>
      <c r="G80" s="218"/>
      <c r="H80" s="218"/>
      <c r="I80" s="218"/>
      <c r="J80" s="218"/>
      <c r="K80" s="218"/>
      <c r="L80" s="218"/>
    </row>
    <row r="81" spans="1:12">
      <c r="A81" s="218"/>
      <c r="B81" s="218"/>
      <c r="C81" s="218"/>
      <c r="D81" s="218"/>
      <c r="E81" s="218"/>
      <c r="F81" s="218"/>
      <c r="G81" s="218"/>
      <c r="H81" s="218"/>
      <c r="I81" s="218"/>
      <c r="J81" s="218"/>
      <c r="K81" s="218"/>
      <c r="L81" s="218"/>
    </row>
    <row r="82" spans="1:12">
      <c r="A82" s="218"/>
      <c r="B82" s="218"/>
      <c r="C82" s="218"/>
      <c r="D82" s="218"/>
      <c r="E82" s="218"/>
      <c r="F82" s="218"/>
      <c r="G82" s="218"/>
      <c r="H82" s="218"/>
      <c r="I82" s="218"/>
      <c r="J82" s="218"/>
      <c r="K82" s="218"/>
      <c r="L82" s="218"/>
    </row>
    <row r="83" spans="1:12">
      <c r="A83" s="218"/>
      <c r="B83" s="218"/>
      <c r="C83" s="218"/>
      <c r="D83" s="218"/>
      <c r="E83" s="218"/>
      <c r="F83" s="218"/>
      <c r="G83" s="218"/>
      <c r="H83" s="218"/>
      <c r="I83" s="218"/>
      <c r="J83" s="218"/>
      <c r="K83" s="218"/>
      <c r="L83" s="218"/>
    </row>
    <row r="84" spans="1:12">
      <c r="A84" s="218"/>
      <c r="B84" s="218"/>
      <c r="C84" s="218"/>
      <c r="D84" s="218"/>
      <c r="E84" s="218"/>
      <c r="F84" s="218"/>
      <c r="G84" s="218"/>
      <c r="H84" s="218"/>
      <c r="I84" s="218"/>
      <c r="J84" s="218"/>
      <c r="K84" s="218"/>
      <c r="L84" s="218"/>
    </row>
    <row r="85" spans="1:12">
      <c r="A85" s="218"/>
      <c r="B85" s="218"/>
      <c r="C85" s="218"/>
      <c r="D85" s="218"/>
      <c r="E85" s="218"/>
      <c r="F85" s="218"/>
      <c r="G85" s="218"/>
      <c r="H85" s="218"/>
      <c r="I85" s="218"/>
      <c r="J85" s="218"/>
      <c r="K85" s="218"/>
      <c r="L85" s="218"/>
    </row>
    <row r="86" spans="1:12">
      <c r="A86" s="218"/>
      <c r="B86" s="218"/>
      <c r="C86" s="218"/>
      <c r="D86" s="218"/>
      <c r="E86" s="218"/>
      <c r="F86" s="218"/>
      <c r="G86" s="218"/>
      <c r="H86" s="218"/>
      <c r="I86" s="218"/>
      <c r="J86" s="218"/>
      <c r="K86" s="218"/>
      <c r="L86" s="218"/>
    </row>
    <row r="87" spans="1:12">
      <c r="A87" s="218"/>
      <c r="B87" s="218"/>
      <c r="C87" s="218"/>
      <c r="D87" s="218"/>
      <c r="E87" s="218"/>
      <c r="F87" s="218"/>
      <c r="G87" s="218"/>
      <c r="H87" s="218"/>
      <c r="I87" s="218"/>
      <c r="J87" s="218"/>
      <c r="K87" s="218"/>
      <c r="L87" s="218"/>
    </row>
    <row r="88" spans="1:12">
      <c r="A88" s="218"/>
      <c r="B88" s="218"/>
      <c r="C88" s="218"/>
      <c r="D88" s="218"/>
      <c r="E88" s="218"/>
      <c r="F88" s="218"/>
      <c r="G88" s="218"/>
      <c r="H88" s="218"/>
      <c r="I88" s="218"/>
      <c r="J88" s="218"/>
      <c r="K88" s="218"/>
      <c r="L88" s="218"/>
    </row>
    <row r="89" spans="1:12">
      <c r="A89" s="218"/>
      <c r="B89" s="218"/>
      <c r="C89" s="218"/>
      <c r="D89" s="218"/>
      <c r="E89" s="218"/>
      <c r="F89" s="218"/>
      <c r="G89" s="218"/>
      <c r="H89" s="218"/>
      <c r="I89" s="218"/>
      <c r="J89" s="218"/>
      <c r="K89" s="218"/>
      <c r="L89" s="218"/>
    </row>
    <row r="90" spans="1:12">
      <c r="A90" s="218"/>
      <c r="B90" s="218"/>
      <c r="C90" s="218"/>
      <c r="D90" s="218"/>
      <c r="E90" s="218"/>
      <c r="F90" s="218"/>
      <c r="G90" s="218"/>
      <c r="H90" s="218"/>
      <c r="I90" s="218"/>
      <c r="J90" s="218"/>
      <c r="K90" s="218"/>
      <c r="L90" s="218"/>
    </row>
    <row r="91" spans="1:12">
      <c r="A91" s="218"/>
      <c r="B91" s="218"/>
      <c r="C91" s="218"/>
      <c r="D91" s="218"/>
      <c r="E91" s="218"/>
      <c r="F91" s="218"/>
      <c r="G91" s="218"/>
      <c r="H91" s="218"/>
      <c r="I91" s="218"/>
      <c r="J91" s="218"/>
      <c r="K91" s="218"/>
      <c r="L91" s="218"/>
    </row>
    <row r="92" spans="1:12">
      <c r="A92" s="218"/>
      <c r="B92" s="218"/>
      <c r="C92" s="218"/>
      <c r="D92" s="218"/>
      <c r="E92" s="218"/>
      <c r="F92" s="218"/>
      <c r="G92" s="218"/>
      <c r="H92" s="218"/>
      <c r="I92" s="218"/>
      <c r="J92" s="218"/>
      <c r="K92" s="218"/>
      <c r="L92" s="218"/>
    </row>
    <row r="93" spans="1:12">
      <c r="A93" s="218"/>
      <c r="B93" s="218"/>
      <c r="C93" s="218"/>
      <c r="D93" s="218"/>
      <c r="E93" s="218"/>
      <c r="F93" s="218"/>
      <c r="G93" s="218"/>
      <c r="H93" s="218"/>
      <c r="I93" s="218"/>
      <c r="J93" s="218"/>
      <c r="K93" s="218"/>
      <c r="L93" s="218"/>
    </row>
    <row r="94" spans="1:12">
      <c r="A94" s="218"/>
      <c r="B94" s="218"/>
      <c r="C94" s="218"/>
      <c r="D94" s="218"/>
      <c r="E94" s="218"/>
      <c r="F94" s="218"/>
      <c r="G94" s="218"/>
      <c r="H94" s="218"/>
      <c r="I94" s="218"/>
      <c r="J94" s="218"/>
      <c r="K94" s="218"/>
      <c r="L94" s="218"/>
    </row>
    <row r="95" spans="1:12">
      <c r="A95" s="218"/>
      <c r="B95" s="218"/>
      <c r="C95" s="218"/>
      <c r="D95" s="218"/>
      <c r="E95" s="218"/>
      <c r="F95" s="218"/>
      <c r="G95" s="218"/>
      <c r="H95" s="218"/>
      <c r="I95" s="218"/>
      <c r="J95" s="218"/>
      <c r="K95" s="218"/>
      <c r="L95" s="218"/>
    </row>
    <row r="96" spans="1:12">
      <c r="A96" s="218"/>
      <c r="B96" s="218"/>
      <c r="C96" s="218"/>
      <c r="D96" s="218"/>
      <c r="E96" s="218"/>
      <c r="F96" s="218"/>
      <c r="G96" s="218"/>
      <c r="H96" s="218"/>
      <c r="I96" s="218"/>
      <c r="J96" s="218"/>
      <c r="K96" s="218"/>
      <c r="L96" s="218"/>
    </row>
    <row r="97" spans="1:12">
      <c r="A97" s="218"/>
      <c r="B97" s="218"/>
      <c r="C97" s="218"/>
      <c r="D97" s="218"/>
      <c r="E97" s="218"/>
      <c r="F97" s="218"/>
      <c r="G97" s="218"/>
      <c r="H97" s="218"/>
      <c r="I97" s="218"/>
      <c r="J97" s="218"/>
      <c r="K97" s="218"/>
      <c r="L97" s="218"/>
    </row>
    <row r="98" spans="1:12">
      <c r="A98" s="218"/>
      <c r="B98" s="218"/>
      <c r="C98" s="218"/>
      <c r="D98" s="218"/>
      <c r="E98" s="218"/>
      <c r="F98" s="218"/>
      <c r="G98" s="218"/>
      <c r="H98" s="218"/>
      <c r="I98" s="218"/>
      <c r="J98" s="218"/>
      <c r="K98" s="218"/>
      <c r="L98" s="218"/>
    </row>
    <row r="99" spans="1:12">
      <c r="A99" s="218"/>
      <c r="B99" s="218"/>
      <c r="C99" s="218"/>
      <c r="D99" s="218"/>
      <c r="E99" s="218"/>
      <c r="F99" s="218"/>
      <c r="G99" s="218"/>
      <c r="H99" s="218"/>
      <c r="I99" s="218"/>
      <c r="J99" s="218"/>
      <c r="K99" s="218"/>
      <c r="L99" s="218"/>
    </row>
    <row r="100" spans="1:12">
      <c r="A100" s="218"/>
      <c r="B100" s="218"/>
      <c r="C100" s="218"/>
      <c r="D100" s="218"/>
      <c r="E100" s="218"/>
      <c r="F100" s="218"/>
      <c r="G100" s="218"/>
      <c r="H100" s="218"/>
      <c r="I100" s="218"/>
      <c r="J100" s="218"/>
      <c r="K100" s="218"/>
      <c r="L100" s="218"/>
    </row>
    <row r="101" spans="1:12">
      <c r="A101" s="218"/>
      <c r="B101" s="218"/>
      <c r="C101" s="218"/>
      <c r="D101" s="218"/>
      <c r="E101" s="218"/>
      <c r="F101" s="218"/>
      <c r="G101" s="218"/>
      <c r="H101" s="218"/>
      <c r="I101" s="218"/>
      <c r="J101" s="218"/>
      <c r="K101" s="218"/>
      <c r="L101" s="218"/>
    </row>
    <row r="102" spans="1:12">
      <c r="A102" s="218"/>
      <c r="B102" s="218"/>
      <c r="C102" s="218"/>
      <c r="D102" s="218"/>
      <c r="E102" s="218"/>
      <c r="F102" s="218"/>
      <c r="G102" s="218"/>
      <c r="H102" s="218"/>
      <c r="I102" s="218"/>
      <c r="J102" s="218"/>
      <c r="K102" s="218"/>
      <c r="L102" s="218"/>
    </row>
    <row r="103" spans="1:12">
      <c r="A103" s="218"/>
      <c r="B103" s="218"/>
      <c r="C103" s="218"/>
      <c r="D103" s="218"/>
      <c r="E103" s="218"/>
      <c r="F103" s="218"/>
      <c r="G103" s="218"/>
      <c r="H103" s="218"/>
      <c r="I103" s="218"/>
      <c r="J103" s="218"/>
      <c r="K103" s="218"/>
      <c r="L103" s="218"/>
    </row>
    <row r="104" spans="1:12">
      <c r="A104" s="218"/>
      <c r="B104" s="218"/>
      <c r="C104" s="218"/>
      <c r="D104" s="218"/>
      <c r="E104" s="218"/>
      <c r="F104" s="218"/>
      <c r="G104" s="218"/>
      <c r="H104" s="218"/>
      <c r="I104" s="218"/>
      <c r="J104" s="218"/>
      <c r="K104" s="218"/>
      <c r="L104" s="218"/>
    </row>
  </sheetData>
  <phoneticPr fontId="0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11112111"/>
  <dimension ref="B1:L24"/>
  <sheetViews>
    <sheetView workbookViewId="0"/>
  </sheetViews>
  <sheetFormatPr defaultRowHeight="15"/>
  <cols>
    <col min="2" max="2" width="3.140625" customWidth="1"/>
    <col min="3" max="3" width="15.42578125" customWidth="1"/>
    <col min="5" max="5" width="10.5703125" customWidth="1"/>
    <col min="6" max="6" width="13.5703125" style="2" customWidth="1"/>
    <col min="7" max="7" width="3.140625" customWidth="1"/>
    <col min="8" max="8" width="8.28515625" style="2" customWidth="1"/>
    <col min="9" max="9" width="12.42578125" style="2" customWidth="1"/>
    <col min="10" max="10" width="3.140625" style="77" customWidth="1"/>
    <col min="11" max="11" width="10.42578125" style="2" customWidth="1"/>
    <col min="12" max="12" width="3.140625" customWidth="1"/>
  </cols>
  <sheetData>
    <row r="1" spans="2:12" ht="18">
      <c r="C1" s="1" t="s">
        <v>5</v>
      </c>
    </row>
    <row r="2" spans="2:12">
      <c r="C2" s="2" t="s">
        <v>37</v>
      </c>
    </row>
    <row r="4" spans="2:12">
      <c r="C4" s="3" t="s">
        <v>1</v>
      </c>
      <c r="D4" s="2"/>
      <c r="E4" s="2"/>
      <c r="G4" s="2"/>
    </row>
    <row r="5" spans="2:12" ht="15.75" thickBot="1">
      <c r="C5" s="33"/>
      <c r="D5" s="34"/>
      <c r="E5" s="2"/>
      <c r="G5" s="2"/>
    </row>
    <row r="6" spans="2:12">
      <c r="B6" s="4"/>
      <c r="C6" s="36"/>
      <c r="D6" s="37"/>
      <c r="E6" s="37"/>
      <c r="F6" s="102"/>
      <c r="G6" s="103"/>
      <c r="H6" s="45"/>
    </row>
    <row r="7" spans="2:12">
      <c r="B7" s="7"/>
      <c r="C7" s="5" t="s">
        <v>39</v>
      </c>
      <c r="D7" s="65"/>
      <c r="E7" s="35"/>
      <c r="F7" s="114">
        <v>75382</v>
      </c>
      <c r="G7" s="104"/>
      <c r="H7" s="45"/>
    </row>
    <row r="8" spans="2:12">
      <c r="B8" s="7"/>
      <c r="C8" s="5" t="s">
        <v>40</v>
      </c>
      <c r="D8" s="44"/>
      <c r="E8" s="35"/>
      <c r="F8" s="8">
        <v>15732</v>
      </c>
      <c r="G8" s="104"/>
      <c r="H8" s="45"/>
    </row>
    <row r="9" spans="2:12" ht="15.75" thickBot="1">
      <c r="B9" s="10"/>
      <c r="C9" s="11"/>
      <c r="D9" s="95"/>
      <c r="E9" s="105"/>
      <c r="F9" s="106"/>
      <c r="G9" s="107"/>
      <c r="H9" s="45"/>
    </row>
    <row r="10" spans="2:12">
      <c r="C10" s="2"/>
      <c r="D10" s="2"/>
      <c r="E10" s="2"/>
      <c r="G10" s="2"/>
    </row>
    <row r="11" spans="2:12">
      <c r="C11" s="3" t="s">
        <v>4</v>
      </c>
      <c r="D11" s="2"/>
      <c r="E11" s="2"/>
      <c r="G11" s="2"/>
    </row>
    <row r="12" spans="2:12" ht="15.75" thickBot="1">
      <c r="C12" s="33"/>
      <c r="D12" s="2"/>
      <c r="E12" s="2"/>
      <c r="G12" s="2"/>
    </row>
    <row r="13" spans="2:12">
      <c r="B13" s="13"/>
      <c r="C13" s="15"/>
      <c r="D13" s="48"/>
      <c r="E13" s="48"/>
      <c r="F13" s="60"/>
      <c r="G13" s="60"/>
      <c r="H13" s="15"/>
      <c r="I13" s="15"/>
      <c r="J13" s="111"/>
      <c r="K13" s="15"/>
      <c r="L13" s="39"/>
    </row>
    <row r="14" spans="2:12">
      <c r="B14" s="17"/>
      <c r="C14" s="19" t="s">
        <v>249</v>
      </c>
      <c r="D14" s="97"/>
      <c r="E14" s="248">
        <f>F7/F8</f>
        <v>4.7916348843122298</v>
      </c>
      <c r="F14" s="14"/>
      <c r="G14" s="61"/>
      <c r="H14" s="108"/>
      <c r="I14" s="20"/>
      <c r="J14" s="81"/>
      <c r="K14" s="14"/>
      <c r="L14" s="40"/>
    </row>
    <row r="15" spans="2:12">
      <c r="B15" s="17"/>
      <c r="C15" s="19"/>
      <c r="D15" s="97"/>
      <c r="E15" s="59"/>
      <c r="F15" s="26"/>
      <c r="G15" s="61"/>
      <c r="H15" s="85"/>
      <c r="I15" s="282"/>
      <c r="J15" s="81"/>
      <c r="K15" s="14"/>
      <c r="L15" s="40"/>
    </row>
    <row r="16" spans="2:12">
      <c r="B16" s="17"/>
      <c r="C16" s="19"/>
      <c r="D16" s="97"/>
      <c r="E16" s="59"/>
      <c r="F16" s="26"/>
      <c r="G16" s="61"/>
      <c r="H16" s="85"/>
      <c r="I16" s="283"/>
      <c r="J16" s="81"/>
      <c r="K16" s="14"/>
      <c r="L16" s="40"/>
    </row>
    <row r="17" spans="2:12" ht="15.75">
      <c r="B17" s="17"/>
      <c r="C17" s="19" t="s">
        <v>248</v>
      </c>
      <c r="D17" s="71"/>
      <c r="E17" s="42">
        <f>365/E14</f>
        <v>76.174418296144964</v>
      </c>
      <c r="F17" s="100"/>
      <c r="G17" s="61"/>
      <c r="H17" s="85"/>
      <c r="I17" s="282"/>
      <c r="J17" s="81"/>
      <c r="K17" s="14"/>
      <c r="L17" s="40"/>
    </row>
    <row r="18" spans="2:12" ht="15.75">
      <c r="B18" s="17"/>
      <c r="C18" s="19"/>
      <c r="D18" s="71"/>
      <c r="E18" s="59"/>
      <c r="F18" s="100"/>
      <c r="G18" s="61"/>
      <c r="H18" s="75"/>
      <c r="I18" s="76"/>
      <c r="J18" s="81"/>
      <c r="K18" s="14"/>
      <c r="L18" s="40"/>
    </row>
    <row r="19" spans="2:12" ht="15.75">
      <c r="B19" s="17"/>
      <c r="C19" s="19"/>
      <c r="D19" s="71"/>
      <c r="E19" s="59"/>
      <c r="F19" s="109"/>
      <c r="G19" s="61"/>
      <c r="H19" s="75"/>
      <c r="I19" s="14"/>
      <c r="J19" s="81"/>
      <c r="K19" s="14"/>
      <c r="L19" s="40"/>
    </row>
    <row r="20" spans="2:12" ht="15.75">
      <c r="B20" s="17"/>
      <c r="C20" s="19" t="s">
        <v>186</v>
      </c>
      <c r="D20" s="71"/>
      <c r="E20" s="59"/>
      <c r="F20" s="109"/>
      <c r="G20" s="61"/>
      <c r="H20" s="248">
        <f>E17</f>
        <v>76.174418296144964</v>
      </c>
      <c r="I20" s="26" t="s">
        <v>185</v>
      </c>
      <c r="J20" s="26"/>
      <c r="K20" s="14"/>
      <c r="L20" s="40"/>
    </row>
    <row r="21" spans="2:12" ht="15.75">
      <c r="B21" s="17"/>
      <c r="C21" s="19" t="s">
        <v>41</v>
      </c>
      <c r="D21" s="71"/>
      <c r="E21" s="110"/>
      <c r="F21" s="109"/>
      <c r="G21" s="61"/>
      <c r="H21" s="75"/>
      <c r="I21" s="14"/>
      <c r="J21" s="81"/>
      <c r="K21" s="14"/>
      <c r="L21" s="40"/>
    </row>
    <row r="22" spans="2:12" ht="15.75">
      <c r="B22" s="17"/>
      <c r="C22" s="19" t="s">
        <v>42</v>
      </c>
      <c r="D22" s="71"/>
      <c r="E22" s="110"/>
      <c r="F22" s="109"/>
      <c r="G22" s="61"/>
      <c r="H22" s="75"/>
      <c r="I22" s="14"/>
      <c r="J22" s="81"/>
      <c r="K22" s="14"/>
      <c r="L22" s="40"/>
    </row>
    <row r="23" spans="2:12" ht="15.75">
      <c r="B23" s="17"/>
      <c r="C23" s="19" t="s">
        <v>43</v>
      </c>
      <c r="D23" s="71"/>
      <c r="E23" s="110"/>
      <c r="F23" s="109"/>
      <c r="G23" s="61"/>
      <c r="H23" s="75"/>
      <c r="I23" s="14"/>
      <c r="J23" s="81"/>
      <c r="K23" s="14"/>
      <c r="L23" s="40"/>
    </row>
    <row r="24" spans="2:12" ht="15.75" thickBot="1">
      <c r="B24" s="28"/>
      <c r="C24" s="63"/>
      <c r="D24" s="89"/>
      <c r="E24" s="90"/>
      <c r="F24" s="91"/>
      <c r="G24" s="92"/>
      <c r="H24" s="93"/>
      <c r="I24" s="63"/>
      <c r="J24" s="88"/>
      <c r="K24" s="63"/>
      <c r="L24" s="30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111122"/>
  <dimension ref="B1:F20"/>
  <sheetViews>
    <sheetView workbookViewId="0"/>
  </sheetViews>
  <sheetFormatPr defaultRowHeight="12.75"/>
  <cols>
    <col min="2" max="2" width="3.140625" customWidth="1"/>
    <col min="3" max="3" width="21.140625" customWidth="1"/>
    <col min="4" max="4" width="13.140625" customWidth="1"/>
    <col min="5" max="5" width="3.140625" customWidth="1"/>
    <col min="6" max="6" width="4.7109375" customWidth="1"/>
  </cols>
  <sheetData>
    <row r="1" spans="2:6" ht="18">
      <c r="C1" s="1" t="s">
        <v>5</v>
      </c>
    </row>
    <row r="2" spans="2:6" ht="15">
      <c r="C2" s="2" t="s">
        <v>38</v>
      </c>
    </row>
    <row r="4" spans="2:6" ht="15">
      <c r="C4" s="3" t="s">
        <v>1</v>
      </c>
      <c r="D4" s="2"/>
      <c r="E4" s="2"/>
      <c r="F4" s="2"/>
    </row>
    <row r="5" spans="2:6" ht="15.75" thickBot="1">
      <c r="C5" s="33"/>
      <c r="D5" s="34"/>
      <c r="E5" s="2"/>
      <c r="F5" s="2"/>
    </row>
    <row r="6" spans="2:6" ht="15">
      <c r="B6" s="4"/>
      <c r="C6" s="36"/>
      <c r="D6" s="37"/>
      <c r="E6" s="6"/>
      <c r="F6" s="66"/>
    </row>
    <row r="7" spans="2:6" ht="15">
      <c r="B7" s="7"/>
      <c r="C7" s="5" t="s">
        <v>47</v>
      </c>
      <c r="D7" s="112">
        <v>0.95</v>
      </c>
      <c r="E7" s="47"/>
      <c r="F7" s="67"/>
    </row>
    <row r="8" spans="2:6" ht="15">
      <c r="B8" s="7"/>
      <c r="C8" s="5" t="s">
        <v>48</v>
      </c>
      <c r="D8" s="113">
        <v>7.4999999999999997E-2</v>
      </c>
      <c r="E8" s="47"/>
      <c r="F8" s="67"/>
    </row>
    <row r="9" spans="2:6" ht="15">
      <c r="B9" s="7"/>
      <c r="C9" s="5" t="s">
        <v>49</v>
      </c>
      <c r="D9" s="114">
        <v>735000</v>
      </c>
      <c r="E9" s="47"/>
      <c r="F9" s="67"/>
    </row>
    <row r="10" spans="2:6" ht="15.75" thickBot="1">
      <c r="B10" s="10"/>
      <c r="C10" s="11"/>
      <c r="D10" s="11"/>
      <c r="E10" s="12"/>
      <c r="F10" s="66"/>
    </row>
    <row r="11" spans="2:6" ht="15">
      <c r="C11" s="2"/>
      <c r="D11" s="2"/>
      <c r="E11" s="2"/>
      <c r="F11" s="2"/>
    </row>
    <row r="12" spans="2:6" ht="15">
      <c r="C12" s="3" t="s">
        <v>4</v>
      </c>
      <c r="D12" s="2"/>
      <c r="E12" s="2"/>
      <c r="F12" s="2"/>
    </row>
    <row r="13" spans="2:6" ht="15.75" thickBot="1">
      <c r="C13" s="33"/>
      <c r="D13" s="2"/>
      <c r="E13" s="2"/>
      <c r="F13" s="2"/>
    </row>
    <row r="14" spans="2:6" ht="15">
      <c r="B14" s="13"/>
      <c r="C14" s="15"/>
      <c r="D14" s="48"/>
      <c r="E14" s="39"/>
    </row>
    <row r="15" spans="2:6" ht="15.75">
      <c r="B15" s="17"/>
      <c r="C15" s="19" t="s">
        <v>245</v>
      </c>
      <c r="D15" s="115">
        <f>1+D7</f>
        <v>1.95</v>
      </c>
      <c r="E15" s="40"/>
    </row>
    <row r="16" spans="2:6" ht="15">
      <c r="B16" s="17"/>
      <c r="C16" s="19"/>
      <c r="D16" s="71"/>
      <c r="E16" s="40"/>
    </row>
    <row r="17" spans="2:5" ht="15.75">
      <c r="B17" s="17"/>
      <c r="C17" s="19" t="s">
        <v>36</v>
      </c>
      <c r="D17" s="52">
        <f>D8*D15</f>
        <v>0.14624999999999999</v>
      </c>
      <c r="E17" s="40"/>
    </row>
    <row r="18" spans="2:5" ht="15">
      <c r="B18" s="17"/>
      <c r="C18" s="19"/>
      <c r="D18" s="71"/>
      <c r="E18" s="40"/>
    </row>
    <row r="19" spans="2:5" ht="15.75">
      <c r="B19" s="17"/>
      <c r="C19" s="19" t="s">
        <v>236</v>
      </c>
      <c r="D19" s="116">
        <f>D17*D9</f>
        <v>107493.75</v>
      </c>
      <c r="E19" s="40"/>
    </row>
    <row r="20" spans="2:5" ht="15.75" thickBot="1">
      <c r="B20" s="28"/>
      <c r="C20" s="63"/>
      <c r="D20" s="89"/>
      <c r="E20" s="30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B1:I17"/>
  <sheetViews>
    <sheetView workbookViewId="0"/>
  </sheetViews>
  <sheetFormatPr defaultRowHeight="15"/>
  <cols>
    <col min="2" max="2" width="3.140625" customWidth="1"/>
    <col min="3" max="3" width="21.85546875" customWidth="1"/>
    <col min="4" max="4" width="9.140625" style="2"/>
    <col min="5" max="5" width="3.140625" style="219" customWidth="1"/>
    <col min="9" max="9" width="9.140625" style="2"/>
    <col min="10" max="10" width="3.140625" customWidth="1"/>
  </cols>
  <sheetData>
    <row r="1" spans="2:9" ht="18">
      <c r="C1" s="1" t="s">
        <v>5</v>
      </c>
    </row>
    <row r="2" spans="2:9">
      <c r="C2" s="2" t="s">
        <v>44</v>
      </c>
    </row>
    <row r="4" spans="2:9">
      <c r="C4" s="3" t="s">
        <v>1</v>
      </c>
    </row>
    <row r="5" spans="2:9" ht="15.75" thickBot="1">
      <c r="C5" s="33"/>
      <c r="D5" s="34"/>
    </row>
    <row r="6" spans="2:9">
      <c r="B6" s="4"/>
      <c r="C6" s="36"/>
      <c r="D6" s="37"/>
      <c r="E6" s="220"/>
    </row>
    <row r="7" spans="2:9">
      <c r="B7" s="7"/>
      <c r="C7" s="5" t="s">
        <v>48</v>
      </c>
      <c r="D7" s="44">
        <v>0.08</v>
      </c>
      <c r="E7" s="221"/>
    </row>
    <row r="8" spans="2:9">
      <c r="B8" s="7"/>
      <c r="C8" s="5" t="s">
        <v>123</v>
      </c>
      <c r="D8" s="44">
        <v>0.25</v>
      </c>
      <c r="E8" s="221"/>
    </row>
    <row r="9" spans="2:9" ht="15.75" thickBot="1">
      <c r="B9" s="10"/>
      <c r="C9" s="11"/>
      <c r="D9" s="222"/>
      <c r="E9" s="223"/>
    </row>
    <row r="10" spans="2:9">
      <c r="C10" s="2"/>
    </row>
    <row r="11" spans="2:9">
      <c r="C11" s="3" t="s">
        <v>4</v>
      </c>
    </row>
    <row r="12" spans="2:9" ht="15.75" thickBot="1">
      <c r="C12" s="33"/>
    </row>
    <row r="13" spans="2:9">
      <c r="B13" s="13"/>
      <c r="C13" s="15"/>
      <c r="D13" s="15"/>
      <c r="E13" s="39"/>
      <c r="I13"/>
    </row>
    <row r="14" spans="2:9">
      <c r="B14" s="17"/>
      <c r="C14" s="14" t="s">
        <v>196</v>
      </c>
      <c r="D14" s="224">
        <f>1-D8</f>
        <v>0.75</v>
      </c>
      <c r="E14" s="40"/>
      <c r="I14"/>
    </row>
    <row r="15" spans="2:9">
      <c r="B15" s="17"/>
      <c r="C15" s="14"/>
      <c r="D15" s="14"/>
      <c r="E15" s="40"/>
      <c r="I15"/>
    </row>
    <row r="16" spans="2:9" ht="15.75">
      <c r="B16" s="17"/>
      <c r="C16" s="14" t="s">
        <v>250</v>
      </c>
      <c r="D16" s="52">
        <f>(D7*D14)/(1-D7*D14)</f>
        <v>6.3829787234042548E-2</v>
      </c>
      <c r="E16" s="40"/>
      <c r="I16"/>
    </row>
    <row r="17" spans="2:9" ht="15.75" thickBot="1">
      <c r="B17" s="28"/>
      <c r="C17" s="29"/>
      <c r="D17" s="63"/>
      <c r="E17" s="30"/>
      <c r="I17"/>
    </row>
  </sheetData>
  <phoneticPr fontId="0" type="noConversion"/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1111111111"/>
  <dimension ref="B1:I17"/>
  <sheetViews>
    <sheetView workbookViewId="0"/>
  </sheetViews>
  <sheetFormatPr defaultRowHeight="15"/>
  <cols>
    <col min="2" max="2" width="3.140625" customWidth="1"/>
    <col min="3" max="3" width="25.5703125" bestFit="1" customWidth="1"/>
    <col min="4" max="4" width="9.140625" style="2"/>
    <col min="5" max="5" width="3.140625" style="219" customWidth="1"/>
    <col min="8" max="8" width="13" customWidth="1"/>
    <col min="9" max="9" width="9.140625" style="2"/>
    <col min="10" max="10" width="3.140625" customWidth="1"/>
  </cols>
  <sheetData>
    <row r="1" spans="2:9" ht="18">
      <c r="C1" s="1" t="s">
        <v>5</v>
      </c>
    </row>
    <row r="2" spans="2:9">
      <c r="C2" s="2" t="s">
        <v>46</v>
      </c>
    </row>
    <row r="4" spans="2:9">
      <c r="C4" s="3" t="s">
        <v>1</v>
      </c>
    </row>
    <row r="5" spans="2:9" ht="15.75" thickBot="1">
      <c r="C5" s="33"/>
      <c r="D5" s="34"/>
    </row>
    <row r="6" spans="2:9">
      <c r="B6" s="4"/>
      <c r="C6" s="36"/>
      <c r="D6" s="37"/>
      <c r="E6" s="220"/>
    </row>
    <row r="7" spans="2:9">
      <c r="B7" s="7"/>
      <c r="C7" s="5" t="s">
        <v>36</v>
      </c>
      <c r="D7" s="254">
        <v>0.14499999999999999</v>
      </c>
      <c r="E7" s="221"/>
    </row>
    <row r="8" spans="2:9">
      <c r="B8" s="7"/>
      <c r="C8" s="5" t="s">
        <v>123</v>
      </c>
      <c r="D8" s="44">
        <v>0.3</v>
      </c>
      <c r="E8" s="221"/>
    </row>
    <row r="9" spans="2:9" ht="15.75" thickBot="1">
      <c r="B9" s="10"/>
      <c r="C9" s="11"/>
      <c r="D9" s="222"/>
      <c r="E9" s="223"/>
    </row>
    <row r="10" spans="2:9">
      <c r="C10" s="2"/>
    </row>
    <row r="11" spans="2:9">
      <c r="C11" s="3" t="s">
        <v>4</v>
      </c>
    </row>
    <row r="12" spans="2:9" ht="15.75" thickBot="1">
      <c r="C12" s="33"/>
    </row>
    <row r="13" spans="2:9">
      <c r="B13" s="13"/>
      <c r="C13" s="15"/>
      <c r="D13" s="15"/>
      <c r="E13" s="39"/>
      <c r="I13"/>
    </row>
    <row r="14" spans="2:9">
      <c r="B14" s="17"/>
      <c r="C14" s="14" t="s">
        <v>196</v>
      </c>
      <c r="D14" s="224">
        <f>1-D8</f>
        <v>0.7</v>
      </c>
      <c r="E14" s="40"/>
      <c r="I14"/>
    </row>
    <row r="15" spans="2:9">
      <c r="B15" s="17"/>
      <c r="C15" s="14"/>
      <c r="D15" s="14"/>
      <c r="E15" s="40"/>
      <c r="I15"/>
    </row>
    <row r="16" spans="2:9" ht="15.75">
      <c r="B16" s="17"/>
      <c r="C16" s="14" t="s">
        <v>251</v>
      </c>
      <c r="D16" s="52">
        <f>(D7*D14)/(1-D7*D14)</f>
        <v>0.11296605453533667</v>
      </c>
      <c r="E16" s="40"/>
      <c r="I16"/>
    </row>
    <row r="17" spans="2:9" ht="15.75" thickBot="1">
      <c r="B17" s="28"/>
      <c r="C17" s="29"/>
      <c r="D17" s="63"/>
      <c r="E17" s="30"/>
      <c r="I17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11111111111"/>
  <dimension ref="B1:I22"/>
  <sheetViews>
    <sheetView workbookViewId="0"/>
  </sheetViews>
  <sheetFormatPr defaultRowHeight="15"/>
  <cols>
    <col min="2" max="2" width="3.140625" customWidth="1"/>
    <col min="3" max="3" width="25.5703125" bestFit="1" customWidth="1"/>
    <col min="4" max="4" width="14.140625" style="2" bestFit="1" customWidth="1"/>
    <col min="5" max="5" width="3.140625" style="219" customWidth="1"/>
    <col min="6" max="6" width="11.42578125" customWidth="1"/>
    <col min="7" max="7" width="15" customWidth="1"/>
    <col min="8" max="8" width="13" customWidth="1"/>
    <col min="9" max="9" width="10" style="2" customWidth="1"/>
    <col min="10" max="10" width="3.140625" customWidth="1"/>
  </cols>
  <sheetData>
    <row r="1" spans="2:9" ht="18">
      <c r="C1" s="1" t="s">
        <v>5</v>
      </c>
    </row>
    <row r="2" spans="2:9">
      <c r="C2" s="2" t="s">
        <v>125</v>
      </c>
    </row>
    <row r="4" spans="2:9">
      <c r="C4" s="3" t="s">
        <v>1</v>
      </c>
    </row>
    <row r="5" spans="2:9" ht="15.75" thickBot="1">
      <c r="C5" s="33"/>
      <c r="D5" s="34"/>
    </row>
    <row r="6" spans="2:9">
      <c r="B6" s="4"/>
      <c r="C6" s="36"/>
      <c r="D6" s="37"/>
      <c r="E6" s="220"/>
    </row>
    <row r="7" spans="2:9">
      <c r="B7" s="7"/>
      <c r="C7" s="5" t="s">
        <v>12</v>
      </c>
      <c r="D7" s="254">
        <v>0.104</v>
      </c>
      <c r="E7" s="221"/>
    </row>
    <row r="8" spans="2:9">
      <c r="B8" s="7"/>
      <c r="C8" s="5" t="s">
        <v>127</v>
      </c>
      <c r="D8" s="255">
        <v>0.6</v>
      </c>
      <c r="E8" s="221"/>
    </row>
    <row r="9" spans="2:9">
      <c r="B9" s="7"/>
      <c r="C9" s="5" t="s">
        <v>76</v>
      </c>
      <c r="D9" s="255">
        <v>0.55000000000000004</v>
      </c>
      <c r="E9" s="221"/>
    </row>
    <row r="10" spans="2:9">
      <c r="B10" s="7"/>
      <c r="C10" s="5" t="s">
        <v>13</v>
      </c>
      <c r="D10" s="252">
        <v>115000</v>
      </c>
      <c r="E10" s="221"/>
    </row>
    <row r="11" spans="2:9">
      <c r="B11" s="7"/>
      <c r="C11" s="5" t="s">
        <v>109</v>
      </c>
      <c r="D11" s="280">
        <v>55000</v>
      </c>
      <c r="E11" s="221"/>
    </row>
    <row r="12" spans="2:9" ht="15.75" thickBot="1">
      <c r="B12" s="10"/>
      <c r="C12" s="11"/>
      <c r="D12" s="222"/>
      <c r="E12" s="223"/>
    </row>
    <row r="13" spans="2:9">
      <c r="C13" s="2"/>
    </row>
    <row r="14" spans="2:9">
      <c r="C14" s="3" t="s">
        <v>4</v>
      </c>
    </row>
    <row r="15" spans="2:9" ht="15.75" thickBot="1">
      <c r="C15" s="33"/>
    </row>
    <row r="16" spans="2:9">
      <c r="B16" s="13"/>
      <c r="C16" s="15"/>
      <c r="D16" s="15"/>
      <c r="E16" s="39"/>
      <c r="I16"/>
    </row>
    <row r="17" spans="2:9">
      <c r="B17" s="17"/>
      <c r="C17" s="14" t="s">
        <v>179</v>
      </c>
      <c r="D17" s="139">
        <f>D7*(1/D8)*(1+D9)</f>
        <v>0.26866666666666666</v>
      </c>
      <c r="E17" s="40"/>
      <c r="I17"/>
    </row>
    <row r="18" spans="2:9">
      <c r="B18" s="17"/>
      <c r="C18" s="14"/>
      <c r="D18" s="14"/>
      <c r="E18" s="40"/>
      <c r="I18"/>
    </row>
    <row r="19" spans="2:9">
      <c r="B19" s="17"/>
      <c r="C19" s="14" t="s">
        <v>196</v>
      </c>
      <c r="D19" s="168">
        <f>1-(D11/D10)</f>
        <v>0.52173913043478259</v>
      </c>
      <c r="E19" s="40"/>
      <c r="I19"/>
    </row>
    <row r="20" spans="2:9">
      <c r="B20" s="17"/>
      <c r="C20" s="14"/>
      <c r="D20" s="168"/>
      <c r="E20" s="40"/>
      <c r="I20"/>
    </row>
    <row r="21" spans="2:9" ht="15.75">
      <c r="B21" s="17"/>
      <c r="C21" s="14" t="s">
        <v>251</v>
      </c>
      <c r="D21" s="52">
        <f>(D17*D19)/(1-D17*D19)</f>
        <v>0.16302588996763753</v>
      </c>
      <c r="E21" s="40"/>
      <c r="I21"/>
    </row>
    <row r="22" spans="2:9" ht="15.75" thickBot="1">
      <c r="B22" s="28"/>
      <c r="C22" s="29"/>
      <c r="D22" s="63"/>
      <c r="E22" s="30"/>
      <c r="I22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111111111111"/>
  <dimension ref="B1:I21"/>
  <sheetViews>
    <sheetView workbookViewId="0"/>
  </sheetViews>
  <sheetFormatPr defaultRowHeight="15"/>
  <cols>
    <col min="2" max="2" width="3.140625" customWidth="1"/>
    <col min="3" max="3" width="25.5703125" bestFit="1" customWidth="1"/>
    <col min="4" max="4" width="14.140625" style="2" bestFit="1" customWidth="1"/>
    <col min="5" max="5" width="3.140625" style="219" customWidth="1"/>
    <col min="6" max="6" width="11.42578125" customWidth="1"/>
    <col min="7" max="7" width="15" customWidth="1"/>
    <col min="8" max="8" width="13" customWidth="1"/>
    <col min="9" max="9" width="10" style="2" customWidth="1"/>
    <col min="10" max="10" width="3.140625" customWidth="1"/>
  </cols>
  <sheetData>
    <row r="1" spans="2:9" ht="18">
      <c r="C1" s="1" t="s">
        <v>5</v>
      </c>
    </row>
    <row r="2" spans="2:9">
      <c r="C2" s="2" t="s">
        <v>126</v>
      </c>
    </row>
    <row r="4" spans="2:9">
      <c r="C4" s="3" t="s">
        <v>1</v>
      </c>
    </row>
    <row r="5" spans="2:9" ht="15.75" thickBot="1">
      <c r="C5" s="33"/>
      <c r="D5" s="34"/>
    </row>
    <row r="6" spans="2:9">
      <c r="B6" s="4"/>
      <c r="C6" s="36"/>
      <c r="D6" s="37"/>
      <c r="E6" s="220"/>
    </row>
    <row r="7" spans="2:9">
      <c r="B7" s="7"/>
      <c r="C7" s="5" t="s">
        <v>34</v>
      </c>
      <c r="D7" s="255">
        <v>1.35</v>
      </c>
      <c r="E7" s="221"/>
    </row>
    <row r="8" spans="2:9">
      <c r="B8" s="7"/>
      <c r="C8" s="5" t="s">
        <v>12</v>
      </c>
      <c r="D8" s="254">
        <v>5.7000000000000002E-2</v>
      </c>
      <c r="E8" s="221"/>
    </row>
    <row r="9" spans="2:9">
      <c r="B9" s="7"/>
      <c r="C9" s="5" t="s">
        <v>33</v>
      </c>
      <c r="D9" s="255">
        <v>1.47</v>
      </c>
      <c r="E9" s="221"/>
    </row>
    <row r="10" spans="2:9">
      <c r="B10" s="7"/>
      <c r="C10" s="5" t="s">
        <v>123</v>
      </c>
      <c r="D10" s="44">
        <v>0.4</v>
      </c>
      <c r="E10" s="221"/>
    </row>
    <row r="11" spans="2:9" ht="15.75" thickBot="1">
      <c r="B11" s="10"/>
      <c r="C11" s="11"/>
      <c r="D11" s="222"/>
      <c r="E11" s="223"/>
    </row>
    <row r="12" spans="2:9">
      <c r="C12" s="2"/>
    </row>
    <row r="13" spans="2:9">
      <c r="C13" s="3" t="s">
        <v>4</v>
      </c>
    </row>
    <row r="14" spans="2:9" ht="15.75" thickBot="1">
      <c r="C14" s="33"/>
    </row>
    <row r="15" spans="2:9">
      <c r="B15" s="13"/>
      <c r="C15" s="15"/>
      <c r="D15" s="15"/>
      <c r="E15" s="39"/>
      <c r="I15"/>
    </row>
    <row r="16" spans="2:9">
      <c r="B16" s="17"/>
      <c r="C16" s="14" t="s">
        <v>179</v>
      </c>
      <c r="D16" s="139">
        <f>D8*D7*D9</f>
        <v>0.11311650000000001</v>
      </c>
      <c r="E16" s="40"/>
      <c r="I16"/>
    </row>
    <row r="17" spans="2:9">
      <c r="B17" s="17"/>
      <c r="C17" s="14"/>
      <c r="D17" s="14"/>
      <c r="E17" s="40"/>
      <c r="I17"/>
    </row>
    <row r="18" spans="2:9">
      <c r="B18" s="17"/>
      <c r="C18" s="14" t="s">
        <v>196</v>
      </c>
      <c r="D18" s="224">
        <f>1-D10</f>
        <v>0.6</v>
      </c>
      <c r="E18" s="40"/>
      <c r="I18"/>
    </row>
    <row r="19" spans="2:9">
      <c r="B19" s="17"/>
      <c r="C19" s="14"/>
      <c r="D19" s="168"/>
      <c r="E19" s="40"/>
      <c r="I19"/>
    </row>
    <row r="20" spans="2:9" ht="15.75">
      <c r="B20" s="17"/>
      <c r="C20" s="14" t="s">
        <v>251</v>
      </c>
      <c r="D20" s="52">
        <f>(D16*D18)/(1-D16*D18)</f>
        <v>7.2811617176615148E-2</v>
      </c>
      <c r="E20" s="40"/>
      <c r="I20"/>
    </row>
    <row r="21" spans="2:9" ht="15.75" thickBot="1">
      <c r="B21" s="28"/>
      <c r="C21" s="29"/>
      <c r="D21" s="63"/>
      <c r="E21" s="30"/>
      <c r="I21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11111221">
    <pageSetUpPr fitToPage="1"/>
  </sheetPr>
  <dimension ref="B1:S58"/>
  <sheetViews>
    <sheetView zoomScaleNormal="100" workbookViewId="0"/>
  </sheetViews>
  <sheetFormatPr defaultRowHeight="15"/>
  <cols>
    <col min="2" max="2" width="3.140625" customWidth="1"/>
    <col min="3" max="3" width="3" customWidth="1"/>
    <col min="4" max="5" width="3.140625" style="118" customWidth="1"/>
    <col min="6" max="6" width="7.7109375" customWidth="1"/>
    <col min="7" max="7" width="11.28515625" customWidth="1"/>
    <col min="8" max="8" width="11.28515625" style="2" customWidth="1"/>
    <col min="9" max="9" width="12.42578125" style="2" customWidth="1"/>
    <col min="10" max="10" width="14.28515625" style="2" bestFit="1" customWidth="1"/>
    <col min="11" max="11" width="3.140625" style="2" customWidth="1"/>
    <col min="12" max="12" width="14.42578125" style="2" customWidth="1"/>
    <col min="13" max="13" width="22.28515625" customWidth="1"/>
    <col min="14" max="14" width="12.42578125" customWidth="1"/>
    <col min="15" max="15" width="14.28515625" bestFit="1" customWidth="1"/>
    <col min="17" max="17" width="11.28515625" bestFit="1" customWidth="1"/>
    <col min="18" max="19" width="12.28515625" bestFit="1" customWidth="1"/>
  </cols>
  <sheetData>
    <row r="1" spans="2:19" ht="18">
      <c r="C1" s="1" t="s">
        <v>5</v>
      </c>
    </row>
    <row r="2" spans="2:19">
      <c r="C2" s="504" t="s">
        <v>128</v>
      </c>
      <c r="D2" s="504"/>
      <c r="E2" s="504"/>
      <c r="F2" s="504"/>
    </row>
    <row r="4" spans="2:19">
      <c r="C4" s="3" t="s">
        <v>1</v>
      </c>
      <c r="D4" s="119"/>
      <c r="E4" s="119"/>
      <c r="F4" s="2"/>
      <c r="G4" s="2"/>
    </row>
    <row r="5" spans="2:19" ht="15.75" thickBot="1">
      <c r="C5" s="33"/>
      <c r="D5" s="120"/>
      <c r="E5" s="119"/>
      <c r="F5" s="2"/>
      <c r="G5" s="2"/>
    </row>
    <row r="6" spans="2:19">
      <c r="B6" s="379"/>
      <c r="C6" s="380"/>
      <c r="D6" s="381"/>
      <c r="E6" s="381"/>
      <c r="F6" s="382"/>
      <c r="G6" s="382"/>
      <c r="H6" s="380"/>
      <c r="I6" s="380"/>
      <c r="J6" s="380"/>
      <c r="K6" s="383"/>
      <c r="L6" s="383"/>
      <c r="M6" s="383"/>
      <c r="N6" s="383"/>
      <c r="O6" s="383"/>
      <c r="P6" s="384"/>
    </row>
    <row r="7" spans="2:19" ht="15.75">
      <c r="B7" s="385"/>
      <c r="C7" s="386"/>
      <c r="D7" s="387"/>
      <c r="E7" s="388"/>
      <c r="F7" s="389"/>
      <c r="G7" s="390"/>
      <c r="H7" s="391"/>
      <c r="I7" s="392">
        <v>2013</v>
      </c>
      <c r="J7" s="392">
        <v>2014</v>
      </c>
      <c r="K7" s="428"/>
      <c r="L7" s="428"/>
      <c r="M7" s="428"/>
      <c r="N7" s="392">
        <v>2013</v>
      </c>
      <c r="O7" s="392">
        <v>2014</v>
      </c>
      <c r="P7" s="393"/>
    </row>
    <row r="8" spans="2:19">
      <c r="B8" s="385"/>
      <c r="C8" s="507" t="s">
        <v>62</v>
      </c>
      <c r="D8" s="507"/>
      <c r="E8" s="507"/>
      <c r="F8" s="507"/>
      <c r="G8" s="507"/>
      <c r="H8" s="507"/>
      <c r="I8" s="507"/>
      <c r="J8" s="507"/>
      <c r="K8" s="400"/>
      <c r="L8" s="506" t="s">
        <v>63</v>
      </c>
      <c r="M8" s="506"/>
      <c r="N8" s="506"/>
      <c r="O8" s="506"/>
      <c r="P8" s="417"/>
    </row>
    <row r="9" spans="2:19" ht="15.75">
      <c r="B9" s="385"/>
      <c r="C9" s="394" t="s">
        <v>2</v>
      </c>
      <c r="D9" s="395"/>
      <c r="E9" s="396"/>
      <c r="F9" s="397"/>
      <c r="G9" s="398"/>
      <c r="H9" s="399"/>
      <c r="I9" s="399"/>
      <c r="J9" s="399"/>
      <c r="K9" s="400"/>
      <c r="L9" s="394" t="s">
        <v>3</v>
      </c>
      <c r="M9" s="405"/>
      <c r="N9" s="406"/>
      <c r="O9" s="402"/>
      <c r="P9" s="393"/>
    </row>
    <row r="10" spans="2:19" ht="15.75">
      <c r="B10" s="385"/>
      <c r="C10" s="394"/>
      <c r="D10" s="395" t="s">
        <v>50</v>
      </c>
      <c r="E10" s="396"/>
      <c r="F10" s="397"/>
      <c r="G10" s="398"/>
      <c r="H10" s="399"/>
      <c r="I10" s="422">
        <v>21396</v>
      </c>
      <c r="J10" s="422">
        <v>24385</v>
      </c>
      <c r="K10" s="400"/>
      <c r="L10" s="395" t="s">
        <v>292</v>
      </c>
      <c r="M10" s="405"/>
      <c r="N10" s="423">
        <v>214414</v>
      </c>
      <c r="O10" s="8">
        <v>192480</v>
      </c>
      <c r="P10" s="393"/>
      <c r="Q10" s="426"/>
      <c r="R10" s="359"/>
      <c r="S10" s="359"/>
    </row>
    <row r="11" spans="2:19" ht="15.75">
      <c r="B11" s="385"/>
      <c r="C11" s="394"/>
      <c r="D11" s="395" t="s">
        <v>16</v>
      </c>
      <c r="E11" s="396"/>
      <c r="F11" s="397"/>
      <c r="G11" s="398"/>
      <c r="H11" s="399"/>
      <c r="I11" s="424">
        <v>51552</v>
      </c>
      <c r="J11" s="424">
        <v>58318</v>
      </c>
      <c r="K11" s="400"/>
      <c r="L11" s="395" t="s">
        <v>293</v>
      </c>
      <c r="M11" s="405"/>
      <c r="N11" s="425">
        <v>99022</v>
      </c>
      <c r="O11" s="273">
        <v>134508</v>
      </c>
      <c r="P11" s="393"/>
      <c r="Q11" s="426"/>
      <c r="R11" s="359"/>
      <c r="S11" s="359"/>
    </row>
    <row r="12" spans="2:19" ht="15.75">
      <c r="B12" s="385"/>
      <c r="C12" s="394"/>
      <c r="D12" s="395" t="s">
        <v>7</v>
      </c>
      <c r="E12" s="396"/>
      <c r="F12" s="397"/>
      <c r="G12" s="398"/>
      <c r="H12" s="399"/>
      <c r="I12" s="425">
        <v>121807</v>
      </c>
      <c r="J12" s="425">
        <v>143615</v>
      </c>
      <c r="K12" s="400"/>
      <c r="L12" s="394" t="s">
        <v>294</v>
      </c>
      <c r="M12" s="405"/>
      <c r="N12" s="478">
        <f>SUM(N10:N11)</f>
        <v>313436</v>
      </c>
      <c r="O12" s="478">
        <f>SUM(O10:O11)</f>
        <v>326988</v>
      </c>
      <c r="P12" s="393"/>
      <c r="Q12" s="426"/>
      <c r="R12" s="359"/>
      <c r="S12" s="359"/>
    </row>
    <row r="13" spans="2:19" ht="15.75">
      <c r="B13" s="385"/>
      <c r="C13" s="394"/>
      <c r="D13" s="395"/>
      <c r="E13" s="396" t="s">
        <v>56</v>
      </c>
      <c r="F13" s="397"/>
      <c r="G13" s="398"/>
      <c r="H13" s="399"/>
      <c r="I13" s="401">
        <f>SUM(I10:I12)</f>
        <v>194755</v>
      </c>
      <c r="J13" s="416">
        <f>SUM(J10:J12)</f>
        <v>226318</v>
      </c>
      <c r="K13" s="400"/>
      <c r="L13" s="394" t="s">
        <v>54</v>
      </c>
      <c r="M13" s="405"/>
      <c r="N13" s="423">
        <v>271700</v>
      </c>
      <c r="O13" s="253">
        <v>285300</v>
      </c>
      <c r="P13" s="393"/>
      <c r="Q13" s="426"/>
      <c r="R13" s="359"/>
      <c r="S13" s="359"/>
    </row>
    <row r="14" spans="2:19" ht="15.75">
      <c r="B14" s="385"/>
      <c r="C14" s="394"/>
      <c r="D14" s="395"/>
      <c r="E14" s="396"/>
      <c r="F14" s="397"/>
      <c r="G14" s="398"/>
      <c r="H14" s="399"/>
      <c r="I14" s="401"/>
      <c r="J14" s="416"/>
      <c r="K14" s="400"/>
      <c r="L14" s="394" t="s">
        <v>58</v>
      </c>
      <c r="M14" s="405"/>
      <c r="N14" s="401"/>
      <c r="O14" s="401"/>
      <c r="P14" s="393"/>
      <c r="Q14" s="426"/>
    </row>
    <row r="15" spans="2:19" ht="15.75">
      <c r="B15" s="385"/>
      <c r="C15" s="394"/>
      <c r="D15" s="395"/>
      <c r="E15" s="396"/>
      <c r="F15" s="397"/>
      <c r="G15" s="398"/>
      <c r="H15" s="399"/>
      <c r="I15" s="401"/>
      <c r="J15" s="416"/>
      <c r="K15" s="400"/>
      <c r="L15" s="395" t="s">
        <v>296</v>
      </c>
      <c r="M15" s="405"/>
      <c r="N15" s="423">
        <v>200000</v>
      </c>
      <c r="O15" s="8">
        <v>200000</v>
      </c>
      <c r="P15" s="393"/>
      <c r="Q15" s="426"/>
    </row>
    <row r="16" spans="2:19" ht="15.75">
      <c r="B16" s="385"/>
      <c r="C16" s="394" t="s">
        <v>57</v>
      </c>
      <c r="D16" s="395"/>
      <c r="E16" s="396"/>
      <c r="F16" s="397"/>
      <c r="G16" s="398"/>
      <c r="H16" s="399"/>
      <c r="I16" s="403"/>
      <c r="J16" s="402"/>
      <c r="K16" s="400"/>
      <c r="L16" s="395" t="s">
        <v>295</v>
      </c>
      <c r="M16" s="405"/>
      <c r="N16" s="424">
        <v>132481</v>
      </c>
      <c r="O16" s="253">
        <v>171358</v>
      </c>
      <c r="P16" s="393"/>
      <c r="Q16" s="426"/>
    </row>
    <row r="17" spans="2:18" ht="15.75">
      <c r="B17" s="385"/>
      <c r="C17" s="394"/>
      <c r="D17" s="395" t="s">
        <v>51</v>
      </c>
      <c r="E17" s="396"/>
      <c r="F17" s="397"/>
      <c r="G17" s="398"/>
      <c r="H17" s="399"/>
      <c r="I17" s="423">
        <v>722862</v>
      </c>
      <c r="J17" s="423">
        <v>757328</v>
      </c>
      <c r="K17" s="400"/>
      <c r="L17" s="394" t="s">
        <v>294</v>
      </c>
      <c r="M17" s="405"/>
      <c r="N17" s="407">
        <f>N15+N16</f>
        <v>332481</v>
      </c>
      <c r="O17" s="407">
        <f>SUM(O15:O16)</f>
        <v>371358</v>
      </c>
      <c r="P17" s="393"/>
      <c r="Q17" s="426"/>
      <c r="R17" s="359"/>
    </row>
    <row r="18" spans="2:18" ht="16.5" thickBot="1">
      <c r="B18" s="385"/>
      <c r="C18" s="394" t="s">
        <v>10</v>
      </c>
      <c r="D18" s="395"/>
      <c r="E18" s="396"/>
      <c r="F18" s="397"/>
      <c r="G18" s="398"/>
      <c r="H18" s="399"/>
      <c r="I18" s="404">
        <f>I13+I17</f>
        <v>917617</v>
      </c>
      <c r="J18" s="404">
        <f>J17+J13</f>
        <v>983646</v>
      </c>
      <c r="K18" s="400"/>
      <c r="L18" s="394" t="s">
        <v>61</v>
      </c>
      <c r="M18" s="405"/>
      <c r="N18" s="408">
        <f>N12+N13+N17</f>
        <v>917617</v>
      </c>
      <c r="O18" s="408">
        <f>O12+O13+O17</f>
        <v>983646</v>
      </c>
      <c r="P18" s="393"/>
      <c r="Q18" s="426"/>
      <c r="R18" s="359"/>
    </row>
    <row r="19" spans="2:18" ht="17.25" thickTop="1" thickBot="1">
      <c r="B19" s="409"/>
      <c r="C19" s="418"/>
      <c r="D19" s="410"/>
      <c r="E19" s="411"/>
      <c r="F19" s="412"/>
      <c r="G19" s="413"/>
      <c r="H19" s="419"/>
      <c r="I19" s="420"/>
      <c r="J19" s="421"/>
      <c r="K19" s="414"/>
      <c r="L19" s="414"/>
      <c r="M19" s="414"/>
      <c r="N19" s="414"/>
      <c r="O19" s="414"/>
      <c r="P19" s="415"/>
    </row>
    <row r="20" spans="2:18">
      <c r="C20" s="2"/>
      <c r="D20" s="119"/>
      <c r="E20" s="119"/>
      <c r="F20" s="2"/>
      <c r="G20" s="2"/>
    </row>
    <row r="21" spans="2:18">
      <c r="C21" s="3" t="s">
        <v>4</v>
      </c>
      <c r="D21" s="119"/>
      <c r="E21" s="119"/>
      <c r="F21" s="2"/>
      <c r="G21" s="2"/>
      <c r="M21" s="427"/>
    </row>
    <row r="22" spans="2:18" ht="15.75" thickBot="1">
      <c r="C22" s="33"/>
      <c r="D22" s="119"/>
      <c r="E22" s="119"/>
      <c r="F22" s="2"/>
      <c r="G22" s="2"/>
    </row>
    <row r="23" spans="2:18">
      <c r="B23" s="13"/>
      <c r="C23" s="15"/>
      <c r="D23" s="123"/>
      <c r="E23" s="123"/>
      <c r="F23" s="60"/>
      <c r="G23" s="60"/>
      <c r="H23" s="15"/>
      <c r="I23" s="15"/>
      <c r="J23" s="15"/>
      <c r="K23" s="15"/>
      <c r="L23" s="15"/>
      <c r="M23" s="87"/>
      <c r="N23" s="39"/>
    </row>
    <row r="24" spans="2:18" ht="15.75">
      <c r="B24" s="17"/>
      <c r="C24" s="129"/>
      <c r="D24" s="98"/>
      <c r="E24" s="130"/>
      <c r="F24" s="72"/>
      <c r="G24" s="131"/>
      <c r="H24" s="73"/>
      <c r="I24" s="132">
        <v>2013</v>
      </c>
      <c r="J24" s="133" t="s">
        <v>64</v>
      </c>
      <c r="K24" s="133"/>
      <c r="L24" s="134">
        <v>2014</v>
      </c>
      <c r="M24" s="133" t="s">
        <v>64</v>
      </c>
      <c r="N24" s="40"/>
    </row>
    <row r="25" spans="2:18">
      <c r="B25" s="17"/>
      <c r="C25" s="19"/>
      <c r="D25" s="97"/>
      <c r="E25" s="125"/>
      <c r="F25" s="26"/>
      <c r="G25" s="61" t="s">
        <v>62</v>
      </c>
      <c r="H25" s="75"/>
      <c r="I25" s="75"/>
      <c r="J25" s="75"/>
      <c r="K25" s="75"/>
      <c r="L25" s="14"/>
      <c r="M25" s="22"/>
      <c r="N25" s="40"/>
    </row>
    <row r="26" spans="2:18">
      <c r="B26" s="17"/>
      <c r="C26" s="19" t="s">
        <v>2</v>
      </c>
      <c r="D26" s="97"/>
      <c r="E26" s="125"/>
      <c r="F26" s="26"/>
      <c r="G26" s="61"/>
      <c r="H26" s="75"/>
      <c r="I26" s="75"/>
      <c r="J26" s="75"/>
      <c r="K26" s="75"/>
      <c r="L26" s="14"/>
      <c r="M26" s="22"/>
      <c r="N26" s="40"/>
    </row>
    <row r="27" spans="2:18">
      <c r="B27" s="17"/>
      <c r="C27" s="19"/>
      <c r="D27" s="97" t="s">
        <v>50</v>
      </c>
      <c r="E27" s="125"/>
      <c r="F27" s="26"/>
      <c r="G27" s="61"/>
      <c r="H27" s="75"/>
      <c r="I27" s="368">
        <f>I10</f>
        <v>21396</v>
      </c>
      <c r="J27" s="139">
        <f>I27/I33</f>
        <v>2.3316917624673476E-2</v>
      </c>
      <c r="K27" s="75"/>
      <c r="L27" s="368">
        <f>J10</f>
        <v>24385</v>
      </c>
      <c r="M27" s="139">
        <f>L27/L33</f>
        <v>2.4790422570721581E-2</v>
      </c>
      <c r="N27" s="40"/>
    </row>
    <row r="28" spans="2:18">
      <c r="B28" s="17"/>
      <c r="C28" s="19"/>
      <c r="D28" s="97" t="s">
        <v>16</v>
      </c>
      <c r="E28" s="125"/>
      <c r="F28" s="26"/>
      <c r="G28" s="61"/>
      <c r="H28" s="75"/>
      <c r="I28" s="376">
        <f>I11</f>
        <v>51552</v>
      </c>
      <c r="J28" s="139">
        <f>I28/I33</f>
        <v>5.6180301803475739E-2</v>
      </c>
      <c r="K28" s="75"/>
      <c r="L28" s="369">
        <f>J11</f>
        <v>58318</v>
      </c>
      <c r="M28" s="139">
        <f>L28/L33</f>
        <v>5.928758923433837E-2</v>
      </c>
      <c r="N28" s="40"/>
    </row>
    <row r="29" spans="2:18">
      <c r="B29" s="17"/>
      <c r="C29" s="19"/>
      <c r="D29" s="97" t="s">
        <v>7</v>
      </c>
      <c r="E29" s="125"/>
      <c r="F29" s="26"/>
      <c r="G29" s="61"/>
      <c r="H29" s="75"/>
      <c r="I29" s="372">
        <f>I12</f>
        <v>121807</v>
      </c>
      <c r="J29" s="140">
        <f>I29/I33</f>
        <v>0.13274274561173124</v>
      </c>
      <c r="K29" s="73"/>
      <c r="L29" s="370">
        <f>J12</f>
        <v>143615</v>
      </c>
      <c r="M29" s="140">
        <f>L29/L33</f>
        <v>0.1460027286239155</v>
      </c>
      <c r="N29" s="40"/>
    </row>
    <row r="30" spans="2:18">
      <c r="B30" s="17"/>
      <c r="C30" s="19"/>
      <c r="D30" s="97"/>
      <c r="E30" s="125" t="s">
        <v>56</v>
      </c>
      <c r="F30" s="26"/>
      <c r="G30" s="61"/>
      <c r="H30" s="75"/>
      <c r="I30" s="368">
        <f>I27+I28+I29</f>
        <v>194755</v>
      </c>
      <c r="J30" s="139">
        <f>J27+J28+J29</f>
        <v>0.21223996503988046</v>
      </c>
      <c r="K30" s="75"/>
      <c r="L30" s="368">
        <f>L27+L28+L29</f>
        <v>226318</v>
      </c>
      <c r="M30" s="139">
        <f>M27+M28+M29</f>
        <v>0.23008074042897544</v>
      </c>
      <c r="N30" s="40"/>
    </row>
    <row r="31" spans="2:18" ht="15.75">
      <c r="B31" s="17"/>
      <c r="C31" s="19" t="s">
        <v>57</v>
      </c>
      <c r="D31" s="97"/>
      <c r="E31" s="125"/>
      <c r="F31" s="26"/>
      <c r="G31" s="61"/>
      <c r="H31" s="75"/>
      <c r="I31" s="377"/>
      <c r="J31" s="139"/>
      <c r="K31" s="75"/>
      <c r="L31" s="371"/>
      <c r="M31" s="139"/>
      <c r="N31" s="40"/>
    </row>
    <row r="32" spans="2:18">
      <c r="B32" s="17"/>
      <c r="C32" s="19"/>
      <c r="D32" s="97" t="s">
        <v>51</v>
      </c>
      <c r="E32" s="125"/>
      <c r="F32" s="26"/>
      <c r="G32" s="61"/>
      <c r="H32" s="75"/>
      <c r="I32" s="372">
        <f>I17</f>
        <v>722862</v>
      </c>
      <c r="J32" s="140">
        <f>I32/I33</f>
        <v>0.78776003496011948</v>
      </c>
      <c r="K32" s="73"/>
      <c r="L32" s="372">
        <f>J17</f>
        <v>757328</v>
      </c>
      <c r="M32" s="140">
        <f>L32/L33</f>
        <v>0.76991925957102458</v>
      </c>
      <c r="N32" s="40"/>
    </row>
    <row r="33" spans="2:14" ht="15.75" thickBot="1">
      <c r="B33" s="17"/>
      <c r="C33" s="19" t="s">
        <v>10</v>
      </c>
      <c r="D33" s="97"/>
      <c r="E33" s="125"/>
      <c r="F33" s="26"/>
      <c r="G33" s="61"/>
      <c r="H33" s="75"/>
      <c r="I33" s="373">
        <f>I30+I32</f>
        <v>917617</v>
      </c>
      <c r="J33" s="141">
        <f>J30+J32</f>
        <v>1</v>
      </c>
      <c r="K33" s="138"/>
      <c r="L33" s="373">
        <f>L30+L32</f>
        <v>983646</v>
      </c>
      <c r="M33" s="141">
        <f>M30+M32</f>
        <v>1</v>
      </c>
      <c r="N33" s="40"/>
    </row>
    <row r="34" spans="2:14" ht="16.5" thickTop="1">
      <c r="B34" s="17"/>
      <c r="C34" s="19"/>
      <c r="D34" s="97"/>
      <c r="E34" s="125"/>
      <c r="F34" s="26"/>
      <c r="G34" s="61"/>
      <c r="H34" s="117"/>
      <c r="I34" s="378"/>
      <c r="J34" s="139"/>
      <c r="K34" s="117"/>
      <c r="L34" s="374"/>
      <c r="M34" s="139"/>
      <c r="N34" s="40"/>
    </row>
    <row r="35" spans="2:14" ht="15.75">
      <c r="B35" s="17"/>
      <c r="C35" s="19"/>
      <c r="D35" s="97"/>
      <c r="E35" s="125" t="s">
        <v>63</v>
      </c>
      <c r="F35" s="26"/>
      <c r="G35" s="61"/>
      <c r="H35" s="117"/>
      <c r="I35" s="378"/>
      <c r="J35" s="139"/>
      <c r="K35" s="117"/>
      <c r="L35" s="374"/>
      <c r="M35" s="139"/>
      <c r="N35" s="40"/>
    </row>
    <row r="36" spans="2:14" ht="15.75">
      <c r="B36" s="17"/>
      <c r="C36" s="19" t="s">
        <v>3</v>
      </c>
      <c r="D36" s="97"/>
      <c r="E36" s="125"/>
      <c r="F36" s="26"/>
      <c r="G36" s="61"/>
      <c r="H36" s="117"/>
      <c r="I36" s="378"/>
      <c r="J36" s="139"/>
      <c r="K36" s="117"/>
      <c r="L36" s="374"/>
      <c r="M36" s="139"/>
      <c r="N36" s="40"/>
    </row>
    <row r="37" spans="2:14" ht="15.75">
      <c r="B37" s="17"/>
      <c r="C37" s="19"/>
      <c r="D37" s="97" t="s">
        <v>52</v>
      </c>
      <c r="E37" s="125"/>
      <c r="F37" s="26"/>
      <c r="G37" s="61"/>
      <c r="H37" s="117"/>
      <c r="I37" s="368">
        <f>N10</f>
        <v>214414</v>
      </c>
      <c r="J37" s="139">
        <f>I37/I45</f>
        <v>0.2336639360430332</v>
      </c>
      <c r="K37" s="117"/>
      <c r="L37" s="368">
        <f>O10</f>
        <v>192480</v>
      </c>
      <c r="M37" s="139">
        <f>L37/L45</f>
        <v>0.19568015322585564</v>
      </c>
      <c r="N37" s="40"/>
    </row>
    <row r="38" spans="2:14" ht="15.75">
      <c r="B38" s="17"/>
      <c r="C38" s="19"/>
      <c r="D38" s="97" t="s">
        <v>53</v>
      </c>
      <c r="E38" s="125"/>
      <c r="F38" s="26"/>
      <c r="G38" s="61"/>
      <c r="H38" s="117"/>
      <c r="I38" s="372">
        <f>N11</f>
        <v>99022</v>
      </c>
      <c r="J38" s="140">
        <f>I38/I45</f>
        <v>0.10791212455741339</v>
      </c>
      <c r="K38" s="136"/>
      <c r="L38" s="370">
        <f>O11</f>
        <v>134508</v>
      </c>
      <c r="M38" s="140">
        <f>L38/L45</f>
        <v>0.13674431655290623</v>
      </c>
      <c r="N38" s="40"/>
    </row>
    <row r="39" spans="2:14" ht="15.75">
      <c r="B39" s="17"/>
      <c r="C39" s="19"/>
      <c r="D39" s="97"/>
      <c r="E39" s="125" t="s">
        <v>56</v>
      </c>
      <c r="F39" s="26"/>
      <c r="G39" s="61"/>
      <c r="H39" s="117"/>
      <c r="I39" s="368">
        <f>I37+I38</f>
        <v>313436</v>
      </c>
      <c r="J39" s="139">
        <f>I39/I45</f>
        <v>0.3415760606004466</v>
      </c>
      <c r="K39" s="117"/>
      <c r="L39" s="368">
        <f>L37+L38</f>
        <v>326988</v>
      </c>
      <c r="M39" s="139">
        <f>M38+M37</f>
        <v>0.33242446977876183</v>
      </c>
      <c r="N39" s="40"/>
    </row>
    <row r="40" spans="2:14" ht="15.75">
      <c r="B40" s="17"/>
      <c r="C40" s="19" t="s">
        <v>54</v>
      </c>
      <c r="D40" s="97"/>
      <c r="E40" s="125"/>
      <c r="F40" s="26"/>
      <c r="G40" s="61"/>
      <c r="H40" s="117"/>
      <c r="I40" s="376">
        <f>N13</f>
        <v>271700</v>
      </c>
      <c r="J40" s="139">
        <f>I40/I45</f>
        <v>0.29609303227817269</v>
      </c>
      <c r="K40" s="117"/>
      <c r="L40" s="369">
        <f>O13</f>
        <v>285300</v>
      </c>
      <c r="M40" s="139">
        <f>L40/L45</f>
        <v>0.29004336926089264</v>
      </c>
      <c r="N40" s="40"/>
    </row>
    <row r="41" spans="2:14" ht="15.75">
      <c r="B41" s="17"/>
      <c r="C41" s="19" t="s">
        <v>58</v>
      </c>
      <c r="D41" s="97"/>
      <c r="E41" s="125"/>
      <c r="F41" s="26"/>
      <c r="G41" s="61"/>
      <c r="H41" s="117"/>
      <c r="I41" s="368"/>
      <c r="J41" s="139"/>
      <c r="K41" s="117"/>
      <c r="L41" s="374"/>
      <c r="M41" s="139"/>
      <c r="N41" s="40"/>
    </row>
    <row r="42" spans="2:14" ht="15.75">
      <c r="B42" s="17"/>
      <c r="C42" s="19"/>
      <c r="D42" s="97" t="s">
        <v>59</v>
      </c>
      <c r="E42" s="125"/>
      <c r="F42" s="26"/>
      <c r="G42" s="61"/>
      <c r="H42" s="117"/>
      <c r="I42" s="368">
        <f>N15</f>
        <v>200000</v>
      </c>
      <c r="J42" s="139">
        <f>I42/I45</f>
        <v>0.21795585740020074</v>
      </c>
      <c r="K42" s="117"/>
      <c r="L42" s="368">
        <f>O15</f>
        <v>200000</v>
      </c>
      <c r="M42" s="139">
        <f>L42/L45</f>
        <v>0.2033251799936156</v>
      </c>
      <c r="N42" s="40"/>
    </row>
    <row r="43" spans="2:14" ht="15.75">
      <c r="B43" s="17"/>
      <c r="C43" s="19"/>
      <c r="D43" s="97" t="s">
        <v>60</v>
      </c>
      <c r="E43" s="125"/>
      <c r="F43" s="26"/>
      <c r="G43" s="61"/>
      <c r="H43" s="117"/>
      <c r="I43" s="372">
        <f>N16</f>
        <v>132481</v>
      </c>
      <c r="J43" s="140">
        <f>I43/I45</f>
        <v>0.14437504972117998</v>
      </c>
      <c r="K43" s="136"/>
      <c r="L43" s="370">
        <f>O16</f>
        <v>171358</v>
      </c>
      <c r="M43" s="140">
        <f>L43/L45</f>
        <v>0.1742069809667299</v>
      </c>
      <c r="N43" s="40"/>
    </row>
    <row r="44" spans="2:14" ht="15.75">
      <c r="B44" s="17"/>
      <c r="C44" s="19"/>
      <c r="D44" s="97"/>
      <c r="E44" s="125" t="s">
        <v>56</v>
      </c>
      <c r="F44" s="26"/>
      <c r="G44" s="61"/>
      <c r="H44" s="117"/>
      <c r="I44" s="143">
        <f>I42+I43</f>
        <v>332481</v>
      </c>
      <c r="J44" s="142">
        <f>J42+J43</f>
        <v>0.36233090712138072</v>
      </c>
      <c r="K44" s="135"/>
      <c r="L44" s="375">
        <f>L42+L43</f>
        <v>371358</v>
      </c>
      <c r="M44" s="142">
        <f>M42+M43</f>
        <v>0.37753216096034548</v>
      </c>
      <c r="N44" s="40"/>
    </row>
    <row r="45" spans="2:14" ht="16.5" thickBot="1">
      <c r="B45" s="17"/>
      <c r="C45" s="19" t="s">
        <v>61</v>
      </c>
      <c r="D45" s="97"/>
      <c r="E45" s="125"/>
      <c r="F45" s="26"/>
      <c r="G45" s="61"/>
      <c r="H45" s="117"/>
      <c r="I45" s="144">
        <f>I44+I40+I39</f>
        <v>917617</v>
      </c>
      <c r="J45" s="141">
        <f>J39+J40+J44</f>
        <v>1</v>
      </c>
      <c r="K45" s="137"/>
      <c r="L45" s="144">
        <f>L44+L40+L39</f>
        <v>983646</v>
      </c>
      <c r="M45" s="141">
        <f>M39+M40+M44</f>
        <v>1</v>
      </c>
      <c r="N45" s="40"/>
    </row>
    <row r="46" spans="2:14" ht="16.5" thickTop="1" thickBot="1">
      <c r="B46" s="28"/>
      <c r="C46" s="63"/>
      <c r="D46" s="124"/>
      <c r="E46" s="126"/>
      <c r="F46" s="91"/>
      <c r="G46" s="92"/>
      <c r="H46" s="93"/>
      <c r="I46" s="93"/>
      <c r="J46" s="93"/>
      <c r="K46" s="93"/>
      <c r="L46" s="63"/>
      <c r="M46" s="29"/>
      <c r="N46" s="30"/>
    </row>
    <row r="48" spans="2:14" ht="15.75" thickBot="1"/>
    <row r="49" spans="2:10">
      <c r="B49" s="156"/>
      <c r="C49" s="15"/>
      <c r="D49" s="148"/>
      <c r="E49" s="148"/>
      <c r="F49" s="15"/>
      <c r="G49" s="15"/>
      <c r="H49" s="15"/>
      <c r="I49" s="15"/>
      <c r="J49" s="16"/>
    </row>
    <row r="50" spans="2:10" ht="15.75">
      <c r="B50" s="157"/>
      <c r="C50" s="505" t="s">
        <v>181</v>
      </c>
      <c r="D50" s="505"/>
      <c r="E50" s="26"/>
      <c r="F50" s="14"/>
      <c r="G50" s="14"/>
      <c r="H50" s="14"/>
      <c r="I50" s="14"/>
      <c r="J50" s="18"/>
    </row>
    <row r="51" spans="2:10">
      <c r="B51" s="157"/>
      <c r="C51" s="14"/>
      <c r="D51" s="26"/>
      <c r="E51" s="26"/>
      <c r="F51" s="14"/>
      <c r="G51" s="14"/>
      <c r="H51" s="134">
        <v>2013</v>
      </c>
      <c r="I51" s="134">
        <v>2014</v>
      </c>
      <c r="J51" s="18"/>
    </row>
    <row r="52" spans="2:10" ht="15.75">
      <c r="B52" s="157" t="s">
        <v>71</v>
      </c>
      <c r="C52" s="14" t="s">
        <v>65</v>
      </c>
      <c r="D52" s="26"/>
      <c r="E52" s="26"/>
      <c r="F52" s="14"/>
      <c r="G52" s="14"/>
      <c r="H52" s="149">
        <f>I30/I39</f>
        <v>0.62135491775035412</v>
      </c>
      <c r="I52" s="149">
        <f>L30/L39</f>
        <v>0.69212937477827929</v>
      </c>
      <c r="J52" s="18"/>
    </row>
    <row r="53" spans="2:10" ht="15.75">
      <c r="B53" s="157" t="s">
        <v>72</v>
      </c>
      <c r="C53" s="14" t="s">
        <v>66</v>
      </c>
      <c r="D53" s="26"/>
      <c r="E53" s="26"/>
      <c r="F53" s="14"/>
      <c r="G53" s="14"/>
      <c r="H53" s="149">
        <f>(I30-I29)/I39</f>
        <v>0.23273650761239933</v>
      </c>
      <c r="I53" s="149">
        <f>(L30-L29)/L39</f>
        <v>0.252923654690692</v>
      </c>
      <c r="J53" s="18"/>
    </row>
    <row r="54" spans="2:10" ht="15.75">
      <c r="B54" s="157" t="s">
        <v>73</v>
      </c>
      <c r="C54" s="14" t="s">
        <v>67</v>
      </c>
      <c r="D54" s="26"/>
      <c r="E54" s="26"/>
      <c r="F54" s="14"/>
      <c r="G54" s="14"/>
      <c r="H54" s="149">
        <f>I27/I39</f>
        <v>6.8262739442820866E-2</v>
      </c>
      <c r="I54" s="149">
        <f>L27/L39</f>
        <v>7.4574602126071907E-2</v>
      </c>
      <c r="J54" s="18"/>
    </row>
    <row r="55" spans="2:10" ht="15.75">
      <c r="B55" s="157" t="s">
        <v>74</v>
      </c>
      <c r="C55" s="14" t="s">
        <v>68</v>
      </c>
      <c r="D55" s="26"/>
      <c r="E55" s="26"/>
      <c r="F55" s="14"/>
      <c r="G55" s="14"/>
      <c r="H55" s="149">
        <f>(I39+I40)/I44</f>
        <v>1.7599080849732767</v>
      </c>
      <c r="I55" s="149">
        <f>(L39+L40)/L44</f>
        <v>1.6487809606902235</v>
      </c>
      <c r="J55" s="18"/>
    </row>
    <row r="56" spans="2:10" ht="15.75">
      <c r="B56" s="157"/>
      <c r="C56" s="14" t="s">
        <v>69</v>
      </c>
      <c r="D56" s="26"/>
      <c r="E56" s="26"/>
      <c r="F56" s="14"/>
      <c r="G56" s="14"/>
      <c r="H56" s="149">
        <f>1+H55</f>
        <v>2.7599080849732767</v>
      </c>
      <c r="I56" s="149">
        <f>1+I55</f>
        <v>2.6487809606902237</v>
      </c>
      <c r="J56" s="18"/>
    </row>
    <row r="57" spans="2:10" ht="15.75">
      <c r="B57" s="157" t="s">
        <v>297</v>
      </c>
      <c r="C57" s="14" t="s">
        <v>24</v>
      </c>
      <c r="D57" s="26"/>
      <c r="E57" s="26"/>
      <c r="F57" s="14"/>
      <c r="G57" s="14"/>
      <c r="H57" s="149">
        <f>(I39+I40)/I33</f>
        <v>0.63766909287861928</v>
      </c>
      <c r="I57" s="149">
        <f>(L39+L40)/L33</f>
        <v>0.62246783903965452</v>
      </c>
      <c r="J57" s="18"/>
    </row>
    <row r="58" spans="2:10" ht="15.75" thickBot="1">
      <c r="B58" s="158"/>
      <c r="C58" s="63"/>
      <c r="D58" s="91"/>
      <c r="E58" s="91"/>
      <c r="F58" s="63"/>
      <c r="G58" s="63"/>
      <c r="H58" s="63"/>
      <c r="I58" s="63"/>
      <c r="J58" s="151"/>
    </row>
  </sheetData>
  <mergeCells count="4">
    <mergeCell ref="C2:F2"/>
    <mergeCell ref="C50:D50"/>
    <mergeCell ref="L8:O8"/>
    <mergeCell ref="C8:J8"/>
  </mergeCells>
  <phoneticPr fontId="0" type="noConversion"/>
  <pageMargins left="0.75" right="0.75" top="1" bottom="1" header="0.5" footer="0.5"/>
  <pageSetup scale="59" orientation="portrait" horizontalDpi="300" r:id="rId1"/>
  <headerFooter alignWithMargins="0"/>
  <rowBreaks count="1" manualBreakCount="1">
    <brk id="22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>
  <dimension ref="B1:I15"/>
  <sheetViews>
    <sheetView workbookViewId="0"/>
  </sheetViews>
  <sheetFormatPr defaultRowHeight="15"/>
  <cols>
    <col min="2" max="2" width="3.140625" customWidth="1"/>
    <col min="3" max="3" width="18" bestFit="1" customWidth="1"/>
    <col min="4" max="4" width="15.5703125" bestFit="1" customWidth="1"/>
    <col min="5" max="5" width="3.140625" style="2" customWidth="1"/>
    <col min="6" max="6" width="14.28515625" style="2" bestFit="1" customWidth="1"/>
    <col min="7" max="7" width="12.42578125" style="2" customWidth="1"/>
    <col min="8" max="8" width="8.85546875" style="2" customWidth="1"/>
    <col min="9" max="9" width="12.42578125" style="2" customWidth="1"/>
    <col min="10" max="10" width="4.42578125" customWidth="1"/>
  </cols>
  <sheetData>
    <row r="1" spans="2:9" ht="18">
      <c r="C1" s="1" t="s">
        <v>5</v>
      </c>
    </row>
    <row r="2" spans="2:9">
      <c r="C2" s="2" t="s">
        <v>129</v>
      </c>
    </row>
    <row r="4" spans="2:9">
      <c r="C4" s="3" t="s">
        <v>1</v>
      </c>
      <c r="D4" s="2"/>
    </row>
    <row r="5" spans="2:9" ht="15.75" thickBot="1">
      <c r="C5" s="33"/>
      <c r="D5" s="2"/>
    </row>
    <row r="6" spans="2:9">
      <c r="B6" s="4"/>
      <c r="C6" s="36"/>
      <c r="D6" s="102"/>
      <c r="E6" s="6"/>
      <c r="G6"/>
      <c r="H6"/>
      <c r="I6"/>
    </row>
    <row r="7" spans="2:9">
      <c r="B7" s="7"/>
      <c r="C7" s="5" t="s">
        <v>9</v>
      </c>
      <c r="D7" s="252">
        <v>2945376</v>
      </c>
      <c r="E7" s="38"/>
      <c r="H7"/>
      <c r="I7"/>
    </row>
    <row r="8" spans="2:9">
      <c r="B8" s="7"/>
      <c r="C8" s="5" t="s">
        <v>13</v>
      </c>
      <c r="D8" s="8">
        <v>89351</v>
      </c>
      <c r="E8" s="38"/>
      <c r="H8"/>
      <c r="I8"/>
    </row>
    <row r="9" spans="2:9" ht="15.75" thickBot="1">
      <c r="B9" s="10"/>
      <c r="C9" s="11"/>
      <c r="D9" s="106"/>
      <c r="E9" s="12"/>
      <c r="G9" s="502"/>
      <c r="H9"/>
      <c r="I9"/>
    </row>
    <row r="10" spans="2:9">
      <c r="C10" s="2"/>
      <c r="D10" s="2"/>
    </row>
    <row r="11" spans="2:9">
      <c r="C11" s="3" t="s">
        <v>4</v>
      </c>
      <c r="D11" s="2"/>
    </row>
    <row r="12" spans="2:9" ht="15.75" thickBot="1">
      <c r="C12" s="33"/>
      <c r="D12" s="2"/>
    </row>
    <row r="13" spans="2:9">
      <c r="B13" s="13"/>
      <c r="C13" s="15"/>
      <c r="D13" s="87"/>
      <c r="E13" s="39"/>
      <c r="F13"/>
      <c r="G13"/>
      <c r="H13"/>
      <c r="I13"/>
    </row>
    <row r="14" spans="2:9" ht="15.75">
      <c r="B14" s="17"/>
      <c r="C14" s="14" t="s">
        <v>179</v>
      </c>
      <c r="D14" s="225">
        <f ca="1">(D8/D7)*(D7/'#15-16'!L33)*('#15-16'!L33/'#15-16'!L44)</f>
        <v>0.24060609977434172</v>
      </c>
      <c r="E14" s="40"/>
      <c r="F14"/>
      <c r="G14"/>
      <c r="H14"/>
      <c r="I14"/>
    </row>
    <row r="15" spans="2:9" ht="13.5" thickBot="1">
      <c r="B15" s="28"/>
      <c r="C15" s="29"/>
      <c r="D15" s="29"/>
      <c r="E15" s="30"/>
      <c r="F15"/>
      <c r="G15"/>
      <c r="H15"/>
      <c r="I15"/>
    </row>
  </sheetData>
  <phoneticPr fontId="0" type="noConversion"/>
  <pageMargins left="0.75" right="0.75" top="1" bottom="1" header="0.5" footer="0.5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 codeName="Sheet111112113"/>
  <dimension ref="B1:F18"/>
  <sheetViews>
    <sheetView workbookViewId="0"/>
  </sheetViews>
  <sheetFormatPr defaultRowHeight="15"/>
  <cols>
    <col min="2" max="2" width="3.140625" customWidth="1"/>
    <col min="3" max="3" width="21.42578125" bestFit="1" customWidth="1"/>
    <col min="4" max="4" width="10.85546875" customWidth="1"/>
    <col min="5" max="5" width="3.140625" style="2" customWidth="1"/>
    <col min="6" max="6" width="10.28515625" customWidth="1"/>
    <col min="7" max="7" width="3.140625" customWidth="1"/>
  </cols>
  <sheetData>
    <row r="1" spans="2:6" ht="18">
      <c r="C1" s="1" t="s">
        <v>5</v>
      </c>
    </row>
    <row r="2" spans="2:6">
      <c r="C2" s="2" t="s">
        <v>75</v>
      </c>
    </row>
    <row r="4" spans="2:6">
      <c r="C4" s="3" t="s">
        <v>1</v>
      </c>
      <c r="D4" s="2"/>
      <c r="F4" s="2"/>
    </row>
    <row r="5" spans="2:6" ht="15.75" thickBot="1">
      <c r="C5" s="33"/>
      <c r="D5" s="2"/>
      <c r="F5" s="2"/>
    </row>
    <row r="6" spans="2:6">
      <c r="B6" s="4"/>
      <c r="C6" s="36"/>
      <c r="D6" s="37"/>
      <c r="E6" s="103"/>
      <c r="F6" s="45"/>
    </row>
    <row r="7" spans="2:6">
      <c r="B7" s="7"/>
      <c r="C7" s="5" t="s">
        <v>48</v>
      </c>
      <c r="D7" s="257">
        <v>0.09</v>
      </c>
      <c r="E7" s="104"/>
      <c r="F7" s="45"/>
    </row>
    <row r="8" spans="2:6">
      <c r="B8" s="7"/>
      <c r="C8" s="5" t="s">
        <v>12</v>
      </c>
      <c r="D8" s="258">
        <v>0.06</v>
      </c>
      <c r="E8" s="104"/>
      <c r="F8" s="45"/>
    </row>
    <row r="9" spans="2:6">
      <c r="B9" s="7"/>
      <c r="C9" s="5" t="s">
        <v>36</v>
      </c>
      <c r="D9" s="259">
        <v>0.17</v>
      </c>
      <c r="E9" s="104"/>
      <c r="F9" s="45"/>
    </row>
    <row r="10" spans="2:6" ht="15.75" thickBot="1">
      <c r="B10" s="10"/>
      <c r="C10" s="11"/>
      <c r="D10" s="105"/>
      <c r="E10" s="107"/>
      <c r="F10" s="45"/>
    </row>
    <row r="11" spans="2:6">
      <c r="C11" s="2"/>
      <c r="D11" s="2"/>
      <c r="F11" s="2"/>
    </row>
    <row r="12" spans="2:6">
      <c r="C12" s="3" t="s">
        <v>4</v>
      </c>
      <c r="D12" s="2"/>
      <c r="F12" s="2"/>
    </row>
    <row r="13" spans="2:6" ht="15.75" thickBot="1">
      <c r="C13" s="33"/>
      <c r="D13" s="2"/>
      <c r="F13" s="2"/>
    </row>
    <row r="14" spans="2:6">
      <c r="B14" s="13"/>
      <c r="C14" s="15"/>
      <c r="D14" s="60"/>
      <c r="E14" s="39"/>
    </row>
    <row r="15" spans="2:6" ht="15.75">
      <c r="B15" s="17"/>
      <c r="C15" s="19" t="s">
        <v>252</v>
      </c>
      <c r="D15" s="226">
        <f>(D7/D8)</f>
        <v>1.5</v>
      </c>
      <c r="E15" s="227"/>
    </row>
    <row r="16" spans="2:6">
      <c r="B16" s="17"/>
      <c r="C16" s="19"/>
      <c r="D16" s="26"/>
      <c r="E16" s="18"/>
    </row>
    <row r="17" spans="2:5" ht="15.75">
      <c r="B17" s="17"/>
      <c r="C17" s="19" t="s">
        <v>33</v>
      </c>
      <c r="D17" s="115">
        <f>D9/D7</f>
        <v>1.8888888888888891</v>
      </c>
      <c r="E17" s="40"/>
    </row>
    <row r="18" spans="2:5" ht="15.75" thickBot="1">
      <c r="B18" s="28"/>
      <c r="C18" s="63"/>
      <c r="D18" s="92"/>
      <c r="E18" s="30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sheetPr codeName="Sheet111112114"/>
  <dimension ref="B1:F19"/>
  <sheetViews>
    <sheetView workbookViewId="0"/>
  </sheetViews>
  <sheetFormatPr defaultRowHeight="15"/>
  <cols>
    <col min="2" max="2" width="3.140625" customWidth="1"/>
    <col min="3" max="3" width="16.140625" customWidth="1"/>
    <col min="4" max="4" width="17.7109375" customWidth="1"/>
    <col min="5" max="5" width="3.140625" style="2" customWidth="1"/>
    <col min="6" max="6" width="16.7109375" bestFit="1" customWidth="1"/>
    <col min="7" max="7" width="3.140625" customWidth="1"/>
  </cols>
  <sheetData>
    <row r="1" spans="2:6" ht="18">
      <c r="C1" s="1" t="s">
        <v>5</v>
      </c>
    </row>
    <row r="2" spans="2:6">
      <c r="C2" s="2" t="s">
        <v>77</v>
      </c>
    </row>
    <row r="4" spans="2:6">
      <c r="C4" s="3" t="s">
        <v>1</v>
      </c>
      <c r="D4" s="2"/>
      <c r="F4" s="2"/>
    </row>
    <row r="5" spans="2:6" ht="15.75" thickBot="1">
      <c r="C5" s="33"/>
      <c r="D5" s="2"/>
      <c r="F5" s="2"/>
    </row>
    <row r="6" spans="2:6">
      <c r="B6" s="4"/>
      <c r="C6" s="36"/>
      <c r="D6" s="37"/>
      <c r="E6" s="103"/>
      <c r="F6" s="45"/>
    </row>
    <row r="7" spans="2:6">
      <c r="B7" s="7"/>
      <c r="C7" s="5" t="s">
        <v>12</v>
      </c>
      <c r="D7" s="260">
        <v>5.8000000000000003E-2</v>
      </c>
      <c r="E7" s="104"/>
      <c r="F7" s="45"/>
    </row>
    <row r="8" spans="2:6">
      <c r="B8" s="7"/>
      <c r="C8" s="5" t="s">
        <v>9</v>
      </c>
      <c r="D8" s="261">
        <v>16000000</v>
      </c>
      <c r="E8" s="104"/>
      <c r="F8" s="45"/>
    </row>
    <row r="9" spans="2:6">
      <c r="B9" s="7"/>
      <c r="C9" s="5" t="s">
        <v>124</v>
      </c>
      <c r="D9" s="288">
        <v>7900000</v>
      </c>
      <c r="E9" s="104"/>
      <c r="F9" s="45"/>
    </row>
    <row r="10" spans="2:6">
      <c r="B10" s="7"/>
      <c r="C10" s="5" t="s">
        <v>10</v>
      </c>
      <c r="D10" s="288">
        <v>14000000</v>
      </c>
      <c r="E10" s="104"/>
      <c r="F10" s="45"/>
    </row>
    <row r="11" spans="2:6" ht="15.75" thickBot="1">
      <c r="B11" s="10"/>
      <c r="C11" s="11"/>
      <c r="D11" s="105"/>
      <c r="E11" s="107"/>
      <c r="F11" s="45"/>
    </row>
    <row r="12" spans="2:6">
      <c r="C12" s="2"/>
      <c r="D12" s="2"/>
      <c r="F12" s="2"/>
    </row>
    <row r="13" spans="2:6">
      <c r="C13" s="3" t="s">
        <v>4</v>
      </c>
      <c r="D13" s="2"/>
      <c r="F13" s="2"/>
    </row>
    <row r="14" spans="2:6" ht="15.75" thickBot="1">
      <c r="C14" s="33"/>
      <c r="D14" s="2"/>
      <c r="F14" s="2"/>
    </row>
    <row r="15" spans="2:6">
      <c r="B15" s="13"/>
      <c r="C15" s="15"/>
      <c r="D15" s="60"/>
      <c r="E15" s="39"/>
    </row>
    <row r="16" spans="2:6">
      <c r="B16" s="17"/>
      <c r="C16" s="19" t="s">
        <v>236</v>
      </c>
      <c r="D16" s="233">
        <f>D7*D8</f>
        <v>928000</v>
      </c>
      <c r="E16" s="227"/>
    </row>
    <row r="17" spans="2:5">
      <c r="B17" s="17"/>
      <c r="C17" s="19"/>
      <c r="D17" s="26"/>
      <c r="E17" s="18"/>
    </row>
    <row r="18" spans="2:5" ht="15.75">
      <c r="B18" s="17"/>
      <c r="C18" s="19" t="s">
        <v>253</v>
      </c>
      <c r="D18" s="225">
        <f>D16/D10</f>
        <v>6.6285714285714281E-2</v>
      </c>
      <c r="E18" s="40"/>
    </row>
    <row r="19" spans="2:5" ht="15.75" thickBot="1">
      <c r="B19" s="28"/>
      <c r="C19" s="63"/>
      <c r="D19" s="92"/>
      <c r="E19" s="30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1"/>
  <dimension ref="B1:G20"/>
  <sheetViews>
    <sheetView workbookViewId="0"/>
  </sheetViews>
  <sheetFormatPr defaultRowHeight="12.75"/>
  <cols>
    <col min="2" max="2" width="3.140625" customWidth="1"/>
    <col min="3" max="3" width="20.42578125" bestFit="1" customWidth="1"/>
    <col min="4" max="4" width="17.140625" customWidth="1"/>
    <col min="5" max="5" width="3.140625" customWidth="1"/>
    <col min="6" max="6" width="10.140625" customWidth="1"/>
    <col min="7" max="7" width="11.5703125" customWidth="1"/>
    <col min="8" max="8" width="3.140625" customWidth="1"/>
  </cols>
  <sheetData>
    <row r="1" spans="2:7" ht="18">
      <c r="C1" s="1" t="s">
        <v>5</v>
      </c>
    </row>
    <row r="2" spans="2:7" ht="15">
      <c r="C2" s="2" t="s">
        <v>0</v>
      </c>
    </row>
    <row r="4" spans="2:7" ht="15">
      <c r="C4" s="3" t="s">
        <v>1</v>
      </c>
      <c r="D4" s="2"/>
      <c r="E4" s="2"/>
      <c r="F4" s="2"/>
      <c r="G4" s="2"/>
    </row>
    <row r="5" spans="2:7" ht="15.75" thickBot="1">
      <c r="C5" s="33"/>
      <c r="D5" s="34"/>
      <c r="E5" s="2"/>
      <c r="F5" s="2"/>
      <c r="G5" s="2"/>
    </row>
    <row r="6" spans="2:7" ht="15">
      <c r="B6" s="4"/>
      <c r="C6" s="36"/>
      <c r="D6" s="37"/>
      <c r="E6" s="6"/>
      <c r="F6" s="2"/>
      <c r="G6" s="2"/>
    </row>
    <row r="7" spans="2:7" ht="15">
      <c r="B7" s="7"/>
      <c r="C7" s="5" t="s">
        <v>6</v>
      </c>
      <c r="D7" s="8">
        <v>1730</v>
      </c>
      <c r="E7" s="38"/>
      <c r="F7" s="2"/>
      <c r="G7" s="2"/>
    </row>
    <row r="8" spans="2:7" ht="15">
      <c r="B8" s="7"/>
      <c r="C8" s="5" t="s">
        <v>3</v>
      </c>
      <c r="D8" s="8">
        <v>5140</v>
      </c>
      <c r="E8" s="38"/>
      <c r="F8" s="2"/>
      <c r="G8" s="2"/>
    </row>
    <row r="9" spans="2:7" ht="15">
      <c r="B9" s="7"/>
      <c r="C9" s="5" t="s">
        <v>7</v>
      </c>
      <c r="D9" s="8">
        <v>2170</v>
      </c>
      <c r="E9" s="38"/>
      <c r="F9" s="2"/>
      <c r="G9" s="2"/>
    </row>
    <row r="10" spans="2:7" ht="15.75" thickBot="1">
      <c r="B10" s="10"/>
      <c r="C10" s="11"/>
      <c r="D10" s="11"/>
      <c r="E10" s="12"/>
      <c r="F10" s="2"/>
      <c r="G10" s="2"/>
    </row>
    <row r="11" spans="2:7" ht="15">
      <c r="C11" s="2"/>
      <c r="D11" s="2"/>
      <c r="E11" s="2"/>
      <c r="F11" s="2"/>
      <c r="G11" s="2"/>
    </row>
    <row r="12" spans="2:7" ht="15">
      <c r="C12" s="3" t="s">
        <v>4</v>
      </c>
      <c r="D12" s="2"/>
      <c r="E12" s="2"/>
      <c r="F12" s="2"/>
      <c r="G12" s="2"/>
    </row>
    <row r="13" spans="2:7" ht="15.75" thickBot="1">
      <c r="C13" s="33"/>
      <c r="D13" s="2"/>
      <c r="E13" s="2"/>
      <c r="F13" s="2"/>
      <c r="G13" s="2"/>
    </row>
    <row r="14" spans="2:7" ht="15">
      <c r="B14" s="13"/>
      <c r="C14" s="15"/>
      <c r="D14" s="15"/>
      <c r="E14" s="39"/>
    </row>
    <row r="15" spans="2:7" ht="15">
      <c r="B15" s="17"/>
      <c r="C15" s="19" t="s">
        <v>175</v>
      </c>
      <c r="D15" s="41">
        <f>D7+D8</f>
        <v>6870</v>
      </c>
      <c r="E15" s="40"/>
    </row>
    <row r="16" spans="2:7" ht="15">
      <c r="B16" s="17"/>
      <c r="C16" s="14"/>
      <c r="D16" s="14"/>
      <c r="E16" s="40"/>
    </row>
    <row r="17" spans="2:5" s="2" customFormat="1" ht="15.75">
      <c r="B17" s="32"/>
      <c r="C17" s="14" t="s">
        <v>176</v>
      </c>
      <c r="D17" s="43">
        <f>D15/D8</f>
        <v>1.3365758754863812</v>
      </c>
      <c r="E17" s="18"/>
    </row>
    <row r="18" spans="2:5" ht="15">
      <c r="B18" s="17"/>
      <c r="C18" s="14"/>
      <c r="D18" s="14"/>
      <c r="E18" s="40"/>
    </row>
    <row r="19" spans="2:5" ht="15.75">
      <c r="B19" s="17"/>
      <c r="C19" s="14" t="s">
        <v>177</v>
      </c>
      <c r="D19" s="43">
        <f>(D15-D9)/D8</f>
        <v>0.91439688715953304</v>
      </c>
      <c r="E19" s="40"/>
    </row>
    <row r="20" spans="2:5" ht="13.5" thickBot="1">
      <c r="B20" s="28"/>
      <c r="C20" s="29"/>
      <c r="D20" s="29"/>
      <c r="E20" s="30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 codeName="Sheet111113">
    <pageSetUpPr fitToPage="1"/>
  </sheetPr>
  <dimension ref="B1:J27"/>
  <sheetViews>
    <sheetView workbookViewId="0"/>
  </sheetViews>
  <sheetFormatPr defaultRowHeight="15"/>
  <cols>
    <col min="2" max="2" width="3.140625" customWidth="1"/>
    <col min="3" max="3" width="25.5703125" customWidth="1"/>
    <col min="4" max="4" width="14.7109375" style="2" customWidth="1"/>
    <col min="5" max="5" width="3" customWidth="1"/>
    <col min="6" max="6" width="13.85546875" customWidth="1"/>
    <col min="7" max="7" width="19.85546875" customWidth="1"/>
    <col min="8" max="8" width="11" customWidth="1"/>
    <col min="9" max="9" width="13.42578125" customWidth="1"/>
    <col min="10" max="10" width="3.140625" customWidth="1"/>
  </cols>
  <sheetData>
    <row r="1" spans="2:10" ht="18">
      <c r="C1" s="1" t="s">
        <v>5</v>
      </c>
    </row>
    <row r="2" spans="2:10">
      <c r="C2" s="2" t="s">
        <v>132</v>
      </c>
    </row>
    <row r="4" spans="2:10">
      <c r="C4" s="3" t="s">
        <v>1</v>
      </c>
      <c r="E4" s="2"/>
      <c r="F4" s="2"/>
      <c r="G4" s="2"/>
      <c r="H4" s="2"/>
      <c r="I4" s="2"/>
    </row>
    <row r="5" spans="2:10" ht="15.75" thickBot="1">
      <c r="C5" s="33"/>
      <c r="D5" s="34"/>
      <c r="E5" s="2"/>
      <c r="F5" s="2"/>
      <c r="G5" s="2"/>
      <c r="H5" s="2"/>
      <c r="I5" s="2"/>
    </row>
    <row r="6" spans="2:10">
      <c r="B6" s="379"/>
      <c r="C6" s="429"/>
      <c r="D6" s="380"/>
      <c r="E6" s="380"/>
      <c r="F6" s="380"/>
      <c r="G6" s="380"/>
      <c r="H6" s="380"/>
      <c r="I6" s="380"/>
      <c r="J6" s="384"/>
    </row>
    <row r="7" spans="2:10">
      <c r="B7" s="385"/>
      <c r="C7" s="430" t="s">
        <v>9</v>
      </c>
      <c r="D7" s="422">
        <v>75300</v>
      </c>
      <c r="E7" s="430"/>
      <c r="F7" s="430" t="s">
        <v>2</v>
      </c>
      <c r="G7" s="434">
        <v>27000</v>
      </c>
      <c r="H7" s="430" t="s">
        <v>124</v>
      </c>
      <c r="I7" s="434">
        <v>37200</v>
      </c>
      <c r="J7" s="393"/>
    </row>
    <row r="8" spans="2:10">
      <c r="B8" s="385"/>
      <c r="C8" s="430" t="s">
        <v>130</v>
      </c>
      <c r="D8" s="436">
        <v>55380</v>
      </c>
      <c r="E8" s="430"/>
      <c r="F8" s="430" t="s">
        <v>57</v>
      </c>
      <c r="G8" s="431">
        <v>89300</v>
      </c>
      <c r="H8" s="430" t="s">
        <v>131</v>
      </c>
      <c r="I8" s="431">
        <v>79100</v>
      </c>
      <c r="J8" s="393"/>
    </row>
    <row r="9" spans="2:10">
      <c r="B9" s="385"/>
      <c r="C9" s="430" t="s">
        <v>107</v>
      </c>
      <c r="D9" s="438">
        <f>D7-D8</f>
        <v>19920</v>
      </c>
      <c r="E9" s="430"/>
      <c r="F9" s="430"/>
      <c r="G9" s="430"/>
      <c r="H9" s="430"/>
      <c r="I9" s="430"/>
      <c r="J9" s="393"/>
    </row>
    <row r="10" spans="2:10" ht="15.75" thickBot="1">
      <c r="B10" s="385"/>
      <c r="C10" s="430" t="s">
        <v>108</v>
      </c>
      <c r="D10" s="435">
        <f>D9*D14</f>
        <v>6972</v>
      </c>
      <c r="E10" s="430"/>
      <c r="F10" s="430" t="s">
        <v>56</v>
      </c>
      <c r="G10" s="408">
        <f>G7+G8</f>
        <v>116300</v>
      </c>
      <c r="H10" s="430" t="s">
        <v>56</v>
      </c>
      <c r="I10" s="408">
        <f>I7+I8</f>
        <v>116300</v>
      </c>
      <c r="J10" s="393"/>
    </row>
    <row r="11" spans="2:10" ht="16.5" thickTop="1" thickBot="1">
      <c r="B11" s="385"/>
      <c r="C11" s="430" t="s">
        <v>13</v>
      </c>
      <c r="D11" s="437">
        <f>D9-D10</f>
        <v>12948</v>
      </c>
      <c r="E11" s="430"/>
      <c r="F11" s="430"/>
      <c r="G11" s="430"/>
      <c r="H11" s="430"/>
      <c r="I11" s="430"/>
      <c r="J11" s="393"/>
    </row>
    <row r="12" spans="2:10" ht="15.75" thickTop="1">
      <c r="B12" s="385"/>
      <c r="C12" s="400"/>
      <c r="D12" s="430"/>
      <c r="E12" s="430"/>
      <c r="F12" s="430"/>
      <c r="G12" s="430"/>
      <c r="H12" s="430"/>
      <c r="I12" s="430"/>
      <c r="J12" s="393"/>
    </row>
    <row r="13" spans="2:10">
      <c r="B13" s="385"/>
      <c r="C13" s="430" t="s">
        <v>123</v>
      </c>
      <c r="D13" s="432">
        <v>0.4</v>
      </c>
      <c r="E13" s="430"/>
      <c r="F13" s="430"/>
      <c r="G13" s="430"/>
      <c r="H13" s="430"/>
      <c r="I13" s="430"/>
      <c r="J13" s="393"/>
    </row>
    <row r="14" spans="2:10">
      <c r="B14" s="385"/>
      <c r="C14" s="430" t="s">
        <v>87</v>
      </c>
      <c r="D14" s="432">
        <v>0.35</v>
      </c>
      <c r="E14" s="430"/>
      <c r="F14" s="430"/>
      <c r="G14" s="430"/>
      <c r="H14" s="430"/>
      <c r="I14" s="430"/>
      <c r="J14" s="393"/>
    </row>
    <row r="15" spans="2:10" ht="15.75" thickBot="1">
      <c r="B15" s="409"/>
      <c r="C15" s="433"/>
      <c r="D15" s="433"/>
      <c r="E15" s="433"/>
      <c r="F15" s="433"/>
      <c r="G15" s="433"/>
      <c r="H15" s="433"/>
      <c r="I15" s="433"/>
      <c r="J15" s="415"/>
    </row>
    <row r="16" spans="2:10">
      <c r="C16" s="2"/>
      <c r="E16" s="2"/>
      <c r="F16" s="2"/>
      <c r="G16" s="2"/>
      <c r="H16" s="2"/>
      <c r="I16" s="2"/>
    </row>
    <row r="17" spans="2:10">
      <c r="C17" s="3" t="s">
        <v>4</v>
      </c>
      <c r="E17" s="2"/>
      <c r="F17" s="2"/>
      <c r="G17" s="2"/>
      <c r="H17" s="2"/>
      <c r="I17" s="2"/>
    </row>
    <row r="18" spans="2:10" ht="15.75" thickBot="1">
      <c r="C18" s="33"/>
      <c r="E18" s="2"/>
      <c r="F18" s="2"/>
      <c r="G18" s="2"/>
      <c r="H18" s="2"/>
      <c r="I18" s="2"/>
    </row>
    <row r="19" spans="2:10">
      <c r="B19" s="13"/>
      <c r="C19" s="15"/>
      <c r="D19" s="15"/>
      <c r="E19" s="15"/>
      <c r="F19" s="15"/>
      <c r="G19" s="15"/>
      <c r="H19" s="15"/>
      <c r="I19" s="15"/>
      <c r="J19" s="39"/>
    </row>
    <row r="20" spans="2:10">
      <c r="B20" s="17"/>
      <c r="C20" s="14" t="s">
        <v>277</v>
      </c>
      <c r="D20" s="139">
        <f>D11/G10</f>
        <v>0.11133276010318142</v>
      </c>
      <c r="E20" s="24"/>
      <c r="F20" s="14"/>
      <c r="G20" s="27"/>
      <c r="H20" s="229"/>
      <c r="I20" s="14"/>
      <c r="J20" s="40"/>
    </row>
    <row r="21" spans="2:10">
      <c r="B21" s="17"/>
      <c r="C21" s="14" t="s">
        <v>196</v>
      </c>
      <c r="D21" s="230">
        <f>1-D13</f>
        <v>0.6</v>
      </c>
      <c r="E21" s="24"/>
      <c r="F21" s="14"/>
      <c r="G21" s="27"/>
      <c r="H21" s="230"/>
      <c r="I21" s="14"/>
      <c r="J21" s="40"/>
    </row>
    <row r="22" spans="2:10">
      <c r="B22" s="17"/>
      <c r="C22" s="14"/>
      <c r="D22" s="24"/>
      <c r="E22" s="24"/>
      <c r="F22" s="14"/>
      <c r="G22" s="27"/>
      <c r="H22" s="230"/>
      <c r="I22" s="14"/>
      <c r="J22" s="40"/>
    </row>
    <row r="23" spans="2:10" ht="15.75">
      <c r="B23" s="17"/>
      <c r="C23" s="14" t="s">
        <v>159</v>
      </c>
      <c r="D23" s="52">
        <f>(D20*D21)/(1-D20*D21)</f>
        <v>7.1581259582497933E-2</v>
      </c>
      <c r="E23" s="24"/>
      <c r="F23" s="14"/>
      <c r="G23" s="14"/>
      <c r="H23" s="229"/>
      <c r="I23" s="14"/>
      <c r="J23" s="40"/>
    </row>
    <row r="24" spans="2:10" ht="15.75">
      <c r="B24" s="17"/>
      <c r="C24" s="14"/>
      <c r="D24" s="24"/>
      <c r="E24" s="24"/>
      <c r="F24" s="14"/>
      <c r="G24" s="14"/>
      <c r="H24" s="150"/>
      <c r="I24" s="14"/>
      <c r="J24" s="40"/>
    </row>
    <row r="25" spans="2:10" ht="15.75">
      <c r="B25" s="17"/>
      <c r="C25" s="14" t="s">
        <v>179</v>
      </c>
      <c r="D25" s="139">
        <f>D11/I8</f>
        <v>0.16369152970922882</v>
      </c>
      <c r="E25" s="24"/>
      <c r="F25" s="14"/>
      <c r="G25" s="14"/>
      <c r="H25" s="150"/>
      <c r="I25" s="14"/>
      <c r="J25" s="40"/>
    </row>
    <row r="26" spans="2:10" ht="15.75">
      <c r="B26" s="17"/>
      <c r="C26" s="14" t="s">
        <v>155</v>
      </c>
      <c r="D26" s="52">
        <f>(D25*D21)/(1-D25*D21)</f>
        <v>0.10891166838634425</v>
      </c>
      <c r="E26" s="24"/>
      <c r="F26" s="14"/>
      <c r="G26" s="14"/>
      <c r="H26" s="229"/>
      <c r="I26" s="14"/>
      <c r="J26" s="40"/>
    </row>
    <row r="27" spans="2:10" ht="15.75" thickBot="1">
      <c r="B27" s="28"/>
      <c r="C27" s="29"/>
      <c r="D27" s="63"/>
      <c r="E27" s="29"/>
      <c r="F27" s="29"/>
      <c r="G27" s="29"/>
      <c r="H27" s="29"/>
      <c r="I27" s="29"/>
      <c r="J27" s="30"/>
    </row>
  </sheetData>
  <phoneticPr fontId="0" type="noConversion"/>
  <pageMargins left="0.75" right="0.75" top="1" bottom="1" header="0.5" footer="0.5"/>
  <pageSetup scale="77" orientation="portrait" horizont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sheetPr codeName="Sheet111112115"/>
  <dimension ref="B1:F20"/>
  <sheetViews>
    <sheetView workbookViewId="0"/>
  </sheetViews>
  <sheetFormatPr defaultRowHeight="15"/>
  <cols>
    <col min="2" max="2" width="3.140625" customWidth="1"/>
    <col min="3" max="3" width="20.85546875" bestFit="1" customWidth="1"/>
    <col min="4" max="4" width="18.140625" customWidth="1"/>
    <col min="5" max="5" width="3.140625" style="2" customWidth="1"/>
    <col min="6" max="6" width="14.140625" bestFit="1" customWidth="1"/>
    <col min="7" max="7" width="3.140625" customWidth="1"/>
  </cols>
  <sheetData>
    <row r="1" spans="2:6" ht="18">
      <c r="C1" s="1" t="s">
        <v>5</v>
      </c>
    </row>
    <row r="2" spans="2:6">
      <c r="C2" s="2" t="s">
        <v>83</v>
      </c>
    </row>
    <row r="4" spans="2:6">
      <c r="C4" s="3" t="s">
        <v>1</v>
      </c>
      <c r="D4" s="2"/>
      <c r="F4" s="2"/>
    </row>
    <row r="5" spans="2:6" ht="15.75" thickBot="1">
      <c r="C5" s="33"/>
      <c r="D5" s="2"/>
      <c r="F5" s="2"/>
    </row>
    <row r="6" spans="2:6">
      <c r="B6" s="4"/>
      <c r="C6" s="36"/>
      <c r="D6" s="37"/>
      <c r="E6" s="103"/>
      <c r="F6" s="45"/>
    </row>
    <row r="7" spans="2:6">
      <c r="B7" s="7"/>
      <c r="C7" s="5" t="s">
        <v>12</v>
      </c>
      <c r="D7" s="260">
        <v>8.5000000000000006E-2</v>
      </c>
      <c r="E7" s="104"/>
      <c r="F7" s="45"/>
    </row>
    <row r="8" spans="2:6">
      <c r="B8" s="7"/>
      <c r="C8" s="5" t="s">
        <v>9</v>
      </c>
      <c r="D8" s="263">
        <v>16000000</v>
      </c>
      <c r="E8" s="104"/>
      <c r="F8" s="45"/>
    </row>
    <row r="9" spans="2:6">
      <c r="B9" s="7"/>
      <c r="C9" s="5" t="s">
        <v>10</v>
      </c>
      <c r="D9" s="288">
        <v>6800000</v>
      </c>
      <c r="E9" s="104"/>
      <c r="F9" s="45"/>
    </row>
    <row r="10" spans="2:6">
      <c r="B10" s="7"/>
      <c r="C10" s="5" t="s">
        <v>298</v>
      </c>
      <c r="D10" s="262"/>
      <c r="E10" s="104"/>
      <c r="F10" s="45"/>
    </row>
    <row r="11" spans="2:6">
      <c r="B11" s="7"/>
      <c r="C11" s="5" t="s">
        <v>133</v>
      </c>
      <c r="D11" s="286">
        <v>2.75</v>
      </c>
      <c r="E11" s="104"/>
      <c r="F11" s="45"/>
    </row>
    <row r="12" spans="2:6" ht="15.75" thickBot="1">
      <c r="B12" s="10"/>
      <c r="C12" s="11"/>
      <c r="D12" s="105"/>
      <c r="E12" s="107"/>
      <c r="F12" s="45"/>
    </row>
    <row r="13" spans="2:6">
      <c r="C13" s="2"/>
      <c r="D13" s="2"/>
      <c r="F13" s="2"/>
    </row>
    <row r="14" spans="2:6">
      <c r="C14" s="3" t="s">
        <v>4</v>
      </c>
      <c r="D14" s="2"/>
      <c r="F14" s="2"/>
    </row>
    <row r="15" spans="2:6" ht="15.75" thickBot="1">
      <c r="C15" s="33"/>
      <c r="D15" s="2"/>
      <c r="F15" s="2"/>
    </row>
    <row r="16" spans="2:6">
      <c r="B16" s="13"/>
      <c r="C16" s="15"/>
      <c r="D16" s="60"/>
      <c r="E16" s="39"/>
    </row>
    <row r="17" spans="2:5" ht="15.75">
      <c r="B17" s="17"/>
      <c r="C17" s="19" t="s">
        <v>34</v>
      </c>
      <c r="D17" s="439">
        <f>D8/D9</f>
        <v>2.3529411764705883</v>
      </c>
      <c r="E17" s="227"/>
    </row>
    <row r="18" spans="2:5">
      <c r="B18" s="17"/>
      <c r="C18" s="19"/>
      <c r="D18" s="26"/>
      <c r="E18" s="18"/>
    </row>
    <row r="19" spans="2:5" ht="15.75">
      <c r="B19" s="17"/>
      <c r="C19" s="19" t="s">
        <v>254</v>
      </c>
      <c r="D19" s="51">
        <f>D9*D11</f>
        <v>18700000</v>
      </c>
      <c r="E19" s="40"/>
    </row>
    <row r="20" spans="2:5" ht="15.75" thickBot="1">
      <c r="B20" s="28"/>
      <c r="C20" s="63"/>
      <c r="D20" s="92"/>
      <c r="E20" s="30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sheetPr codeName="Sheet111112116"/>
  <dimension ref="B1:F20"/>
  <sheetViews>
    <sheetView workbookViewId="0"/>
  </sheetViews>
  <sheetFormatPr defaultRowHeight="15"/>
  <cols>
    <col min="2" max="2" width="3.140625" customWidth="1"/>
    <col min="3" max="3" width="17.7109375" customWidth="1"/>
    <col min="4" max="4" width="18.140625" customWidth="1"/>
    <col min="5" max="5" width="3.140625" style="2" customWidth="1"/>
    <col min="6" max="6" width="13.7109375" customWidth="1"/>
    <col min="7" max="7" width="3.140625" customWidth="1"/>
  </cols>
  <sheetData>
    <row r="1" spans="2:6" ht="18">
      <c r="C1" s="1" t="s">
        <v>5</v>
      </c>
    </row>
    <row r="2" spans="2:6">
      <c r="C2" s="2" t="s">
        <v>86</v>
      </c>
    </row>
    <row r="4" spans="2:6">
      <c r="C4" s="3" t="s">
        <v>1</v>
      </c>
      <c r="D4" s="2"/>
      <c r="F4" s="2"/>
    </row>
    <row r="5" spans="2:6" ht="15.75" thickBot="1">
      <c r="C5" s="33"/>
      <c r="D5" s="2"/>
      <c r="F5" s="2"/>
    </row>
    <row r="6" spans="2:6">
      <c r="B6" s="4"/>
      <c r="C6" s="36"/>
      <c r="D6" s="37"/>
      <c r="E6" s="103"/>
      <c r="F6" s="45"/>
    </row>
    <row r="7" spans="2:6">
      <c r="B7" s="7"/>
      <c r="C7" s="5" t="s">
        <v>24</v>
      </c>
      <c r="D7" s="287">
        <v>0.65</v>
      </c>
      <c r="E7" s="104"/>
      <c r="F7" s="45"/>
    </row>
    <row r="8" spans="2:6">
      <c r="B8" s="7"/>
      <c r="C8" s="5" t="s">
        <v>134</v>
      </c>
      <c r="D8" s="263">
        <v>345000</v>
      </c>
      <c r="E8" s="104"/>
      <c r="F8" s="45"/>
    </row>
    <row r="9" spans="2:6">
      <c r="B9" s="7"/>
      <c r="C9" s="5" t="s">
        <v>13</v>
      </c>
      <c r="D9" s="288">
        <v>31280</v>
      </c>
      <c r="E9" s="104"/>
      <c r="F9" s="45"/>
    </row>
    <row r="10" spans="2:6" ht="15.75" thickBot="1">
      <c r="B10" s="10"/>
      <c r="C10" s="11"/>
      <c r="D10" s="105"/>
      <c r="E10" s="107"/>
      <c r="F10" s="45"/>
    </row>
    <row r="11" spans="2:6">
      <c r="C11" s="2"/>
      <c r="D11" s="2"/>
      <c r="F11" s="2"/>
    </row>
    <row r="12" spans="2:6">
      <c r="C12" s="3" t="s">
        <v>4</v>
      </c>
      <c r="D12" s="2"/>
      <c r="F12" s="2"/>
    </row>
    <row r="13" spans="2:6" ht="15.75" thickBot="1">
      <c r="C13" s="33"/>
      <c r="D13" s="2"/>
      <c r="F13" s="2"/>
    </row>
    <row r="14" spans="2:6">
      <c r="B14" s="13"/>
      <c r="C14" s="15"/>
      <c r="D14" s="60"/>
      <c r="E14" s="39"/>
    </row>
    <row r="15" spans="2:6">
      <c r="B15" s="17"/>
      <c r="C15" s="19" t="s">
        <v>255</v>
      </c>
      <c r="D15" s="289">
        <f>D8/D7</f>
        <v>530769.23076923075</v>
      </c>
      <c r="E15" s="227"/>
    </row>
    <row r="16" spans="2:6">
      <c r="B16" s="17"/>
      <c r="C16" s="19"/>
      <c r="D16" s="290"/>
      <c r="E16" s="18"/>
    </row>
    <row r="17" spans="2:5">
      <c r="B17" s="17"/>
      <c r="C17" s="19" t="s">
        <v>229</v>
      </c>
      <c r="D17" s="289">
        <f>D15-D8</f>
        <v>185769.23076923075</v>
      </c>
      <c r="E17" s="40"/>
    </row>
    <row r="18" spans="2:5" ht="15.75">
      <c r="B18" s="17"/>
      <c r="C18" s="19"/>
      <c r="D18" s="231"/>
      <c r="E18" s="40"/>
    </row>
    <row r="19" spans="2:5" ht="15.75">
      <c r="B19" s="17"/>
      <c r="C19" s="19" t="s">
        <v>256</v>
      </c>
      <c r="D19" s="225">
        <f>D9/D17</f>
        <v>0.16838095238095241</v>
      </c>
      <c r="E19" s="40"/>
    </row>
    <row r="20" spans="2:5" ht="15.75" thickBot="1">
      <c r="B20" s="28"/>
      <c r="C20" s="63"/>
      <c r="D20" s="92"/>
      <c r="E20" s="30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sheetPr codeName="Sheet111112117"/>
  <dimension ref="B1:F28"/>
  <sheetViews>
    <sheetView workbookViewId="0"/>
  </sheetViews>
  <sheetFormatPr defaultRowHeight="15"/>
  <cols>
    <col min="2" max="2" width="3.140625" customWidth="1"/>
    <col min="3" max="3" width="20.7109375" bestFit="1" customWidth="1"/>
    <col min="4" max="4" width="18.140625" customWidth="1"/>
    <col min="5" max="5" width="3.140625" style="2" customWidth="1"/>
    <col min="6" max="6" width="17.28515625" bestFit="1" customWidth="1"/>
    <col min="7" max="7" width="3.140625" customWidth="1"/>
  </cols>
  <sheetData>
    <row r="1" spans="2:6" ht="18">
      <c r="C1" s="1" t="s">
        <v>5</v>
      </c>
    </row>
    <row r="2" spans="2:6">
      <c r="C2" s="2" t="s">
        <v>89</v>
      </c>
    </row>
    <row r="4" spans="2:6">
      <c r="C4" s="3" t="s">
        <v>1</v>
      </c>
      <c r="D4" s="2"/>
      <c r="F4" s="2"/>
    </row>
    <row r="5" spans="2:6" ht="15.75" thickBot="1">
      <c r="C5" s="33"/>
      <c r="D5" s="2"/>
      <c r="F5" s="2"/>
    </row>
    <row r="6" spans="2:6">
      <c r="B6" s="4"/>
      <c r="C6" s="36"/>
      <c r="D6" s="37"/>
      <c r="E6" s="103"/>
      <c r="F6" s="45"/>
    </row>
    <row r="7" spans="2:6">
      <c r="B7" s="7"/>
      <c r="C7" s="5" t="s">
        <v>116</v>
      </c>
      <c r="D7" s="264">
        <v>54</v>
      </c>
      <c r="E7" s="104"/>
      <c r="F7" s="45"/>
    </row>
    <row r="8" spans="2:6">
      <c r="B8" s="7"/>
      <c r="C8" s="5" t="s">
        <v>13</v>
      </c>
      <c r="D8" s="357">
        <v>7900000</v>
      </c>
      <c r="E8" s="104"/>
      <c r="F8" s="45"/>
    </row>
    <row r="9" spans="2:6">
      <c r="B9" s="7"/>
      <c r="C9" s="5" t="s">
        <v>14</v>
      </c>
      <c r="D9" s="288">
        <v>26300000</v>
      </c>
      <c r="E9" s="104"/>
      <c r="F9" s="45"/>
    </row>
    <row r="10" spans="2:6">
      <c r="B10" s="7"/>
      <c r="C10" s="5" t="s">
        <v>9</v>
      </c>
      <c r="D10" s="288">
        <v>50500000</v>
      </c>
      <c r="E10" s="104"/>
      <c r="F10" s="45"/>
    </row>
    <row r="11" spans="2:6">
      <c r="B11" s="7"/>
      <c r="C11" s="5" t="s">
        <v>135</v>
      </c>
      <c r="D11" s="284">
        <v>4100000</v>
      </c>
      <c r="E11" s="104"/>
      <c r="F11" s="45"/>
    </row>
    <row r="12" spans="2:6" ht="15.75" thickBot="1">
      <c r="B12" s="10"/>
      <c r="C12" s="11"/>
      <c r="D12" s="105"/>
      <c r="E12" s="107"/>
      <c r="F12" s="45"/>
    </row>
    <row r="13" spans="2:6">
      <c r="C13" s="2"/>
      <c r="D13" s="2"/>
      <c r="F13" s="2"/>
    </row>
    <row r="14" spans="2:6">
      <c r="C14" s="3" t="s">
        <v>4</v>
      </c>
      <c r="D14" s="2"/>
      <c r="F14" s="2"/>
    </row>
    <row r="15" spans="2:6" ht="15.75" thickBot="1">
      <c r="C15" s="33"/>
      <c r="D15" s="2"/>
      <c r="F15" s="2"/>
    </row>
    <row r="16" spans="2:6">
      <c r="B16" s="13"/>
      <c r="C16" s="15"/>
      <c r="D16" s="60"/>
      <c r="E16" s="39"/>
    </row>
    <row r="17" spans="2:5" ht="15.75">
      <c r="B17" s="17"/>
      <c r="C17" s="19" t="s">
        <v>257</v>
      </c>
      <c r="D17" s="83">
        <f>D8/D11</f>
        <v>1.9268292682926829</v>
      </c>
      <c r="E17" s="227"/>
    </row>
    <row r="18" spans="2:5">
      <c r="B18" s="17"/>
      <c r="C18" s="19"/>
      <c r="D18" s="26"/>
      <c r="E18" s="18"/>
    </row>
    <row r="19" spans="2:5" ht="15.75">
      <c r="B19" s="17"/>
      <c r="C19" s="19" t="s">
        <v>258</v>
      </c>
      <c r="D19" s="115">
        <f>D7/D17</f>
        <v>28.025316455696203</v>
      </c>
      <c r="E19" s="40"/>
    </row>
    <row r="20" spans="2:5" ht="15.75">
      <c r="B20" s="17"/>
      <c r="C20" s="19"/>
      <c r="D20" s="356"/>
      <c r="E20" s="40"/>
    </row>
    <row r="21" spans="2:5">
      <c r="B21" s="17"/>
      <c r="C21" s="19" t="s">
        <v>243</v>
      </c>
      <c r="D21" s="353">
        <f>D10/D11</f>
        <v>12.317073170731707</v>
      </c>
      <c r="E21" s="40"/>
    </row>
    <row r="22" spans="2:5">
      <c r="B22" s="17"/>
      <c r="C22" s="19"/>
      <c r="D22" s="353"/>
      <c r="E22" s="40"/>
    </row>
    <row r="23" spans="2:5" ht="15.75">
      <c r="B23" s="17"/>
      <c r="C23" s="19" t="s">
        <v>287</v>
      </c>
      <c r="D23" s="115">
        <f>D7/D21</f>
        <v>4.3841584158415845</v>
      </c>
      <c r="E23" s="40"/>
    </row>
    <row r="24" spans="2:5" ht="15.75">
      <c r="B24" s="17"/>
      <c r="C24" s="19"/>
      <c r="D24" s="231"/>
      <c r="E24" s="40"/>
    </row>
    <row r="25" spans="2:5" ht="15.75">
      <c r="B25" s="17"/>
      <c r="C25" s="19" t="s">
        <v>259</v>
      </c>
      <c r="D25" s="83">
        <f>D9/D11</f>
        <v>6.4146341463414638</v>
      </c>
      <c r="E25" s="40"/>
    </row>
    <row r="26" spans="2:5" ht="15.75">
      <c r="B26" s="17"/>
      <c r="C26" s="19"/>
      <c r="D26" s="232"/>
      <c r="E26" s="40"/>
    </row>
    <row r="27" spans="2:5" ht="15.75">
      <c r="B27" s="17"/>
      <c r="C27" s="19" t="s">
        <v>260</v>
      </c>
      <c r="D27" s="226">
        <f>D7/D25</f>
        <v>8.4182509505703411</v>
      </c>
      <c r="E27" s="40"/>
    </row>
    <row r="28" spans="2:5" ht="15.75" thickBot="1">
      <c r="B28" s="28"/>
      <c r="C28" s="63"/>
      <c r="D28" s="92"/>
      <c r="E28" s="30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sheetPr codeName="Sheet111112118"/>
  <dimension ref="B1:H20"/>
  <sheetViews>
    <sheetView workbookViewId="0"/>
  </sheetViews>
  <sheetFormatPr defaultRowHeight="15"/>
  <cols>
    <col min="2" max="2" width="3.140625" customWidth="1"/>
    <col min="3" max="3" width="20.85546875" bestFit="1" customWidth="1"/>
    <col min="4" max="4" width="18.140625" customWidth="1"/>
    <col min="5" max="5" width="3.140625" style="2" customWidth="1"/>
    <col min="6" max="6" width="18.85546875" bestFit="1" customWidth="1"/>
    <col min="7" max="7" width="3.140625" style="2" customWidth="1"/>
    <col min="8" max="8" width="9.140625" style="2"/>
    <col min="9" max="9" width="3.140625" customWidth="1"/>
  </cols>
  <sheetData>
    <row r="1" spans="2:8" ht="18">
      <c r="C1" s="1" t="s">
        <v>5</v>
      </c>
    </row>
    <row r="2" spans="2:8">
      <c r="C2" s="2" t="s">
        <v>93</v>
      </c>
    </row>
    <row r="4" spans="2:8">
      <c r="C4" s="3" t="s">
        <v>1</v>
      </c>
      <c r="D4" s="2"/>
      <c r="F4" s="2"/>
    </row>
    <row r="5" spans="2:8" ht="15.75" thickBot="1">
      <c r="C5" s="33"/>
      <c r="D5" s="2"/>
      <c r="F5" s="2"/>
    </row>
    <row r="6" spans="2:8">
      <c r="B6" s="4"/>
      <c r="C6" s="36"/>
      <c r="D6" s="37"/>
      <c r="E6" s="103"/>
      <c r="F6" s="45"/>
      <c r="H6"/>
    </row>
    <row r="7" spans="2:8">
      <c r="B7" s="7"/>
      <c r="C7" s="5" t="s">
        <v>10</v>
      </c>
      <c r="D7" s="264">
        <v>8500000</v>
      </c>
      <c r="E7" s="104"/>
      <c r="F7" s="45"/>
      <c r="H7"/>
    </row>
    <row r="8" spans="2:8">
      <c r="B8" s="7"/>
      <c r="C8" s="5" t="s">
        <v>34</v>
      </c>
      <c r="D8" s="265">
        <v>1.8</v>
      </c>
      <c r="E8" s="104"/>
      <c r="F8" s="45"/>
      <c r="H8"/>
    </row>
    <row r="9" spans="2:8">
      <c r="B9" s="7"/>
      <c r="C9" s="5" t="s">
        <v>48</v>
      </c>
      <c r="D9" s="94">
        <v>8.5000000000000006E-2</v>
      </c>
      <c r="E9" s="104"/>
      <c r="F9" s="45"/>
      <c r="H9"/>
    </row>
    <row r="10" spans="2:8" ht="15.75" thickBot="1">
      <c r="B10" s="10"/>
      <c r="C10" s="11"/>
      <c r="D10" s="105"/>
      <c r="E10" s="107"/>
      <c r="F10" s="45"/>
      <c r="H10"/>
    </row>
    <row r="11" spans="2:8">
      <c r="C11" s="2"/>
      <c r="D11" s="2"/>
      <c r="F11" s="2"/>
    </row>
    <row r="12" spans="2:8">
      <c r="C12" s="3" t="s">
        <v>4</v>
      </c>
      <c r="D12" s="2"/>
      <c r="F12" s="2"/>
    </row>
    <row r="13" spans="2:8" ht="15.75" thickBot="1">
      <c r="C13" s="33"/>
      <c r="D13" s="2"/>
      <c r="F13" s="2"/>
    </row>
    <row r="14" spans="2:8">
      <c r="B14" s="13"/>
      <c r="C14" s="15"/>
      <c r="D14" s="60"/>
      <c r="E14" s="39"/>
      <c r="G14"/>
      <c r="H14"/>
    </row>
    <row r="15" spans="2:8">
      <c r="B15" s="17"/>
      <c r="C15" s="19" t="s">
        <v>254</v>
      </c>
      <c r="D15" s="233">
        <f>D7*D8</f>
        <v>15300000</v>
      </c>
      <c r="E15" s="227"/>
      <c r="G15"/>
      <c r="H15"/>
    </row>
    <row r="16" spans="2:8">
      <c r="B16" s="17"/>
      <c r="C16" s="19"/>
      <c r="D16" s="26"/>
      <c r="E16" s="18"/>
      <c r="G16"/>
      <c r="H16"/>
    </row>
    <row r="17" spans="2:8">
      <c r="B17" s="17"/>
      <c r="C17" s="19" t="s">
        <v>236</v>
      </c>
      <c r="D17" s="233">
        <f>D9*D7</f>
        <v>722500</v>
      </c>
      <c r="E17" s="40"/>
      <c r="G17"/>
      <c r="H17"/>
    </row>
    <row r="18" spans="2:8" ht="15.75">
      <c r="B18" s="17"/>
      <c r="C18" s="19"/>
      <c r="D18" s="231"/>
      <c r="E18" s="40"/>
      <c r="G18"/>
      <c r="H18"/>
    </row>
    <row r="19" spans="2:8" ht="15.75">
      <c r="B19" s="17"/>
      <c r="C19" s="19" t="s">
        <v>261</v>
      </c>
      <c r="D19" s="225">
        <f>D17/D15</f>
        <v>4.7222222222222221E-2</v>
      </c>
      <c r="E19" s="40"/>
      <c r="G19"/>
      <c r="H19"/>
    </row>
    <row r="20" spans="2:8" ht="15.75" thickBot="1">
      <c r="B20" s="28"/>
      <c r="C20" s="63"/>
      <c r="D20" s="92"/>
      <c r="E20" s="30"/>
      <c r="G20"/>
      <c r="H20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dimension ref="B1:I21"/>
  <sheetViews>
    <sheetView workbookViewId="0"/>
  </sheetViews>
  <sheetFormatPr defaultRowHeight="15"/>
  <cols>
    <col min="1" max="1" width="9.140625" style="447"/>
    <col min="2" max="2" width="3.140625" style="447" customWidth="1"/>
    <col min="3" max="3" width="32.42578125" style="447" customWidth="1"/>
    <col min="4" max="4" width="14" style="449" customWidth="1"/>
    <col min="5" max="5" width="3.140625" style="447" customWidth="1"/>
    <col min="6" max="7" width="9.140625" style="449"/>
    <col min="8" max="8" width="9.140625" style="450"/>
    <col min="9" max="9" width="9.140625" style="449"/>
    <col min="10" max="10" width="3.140625" style="447" customWidth="1"/>
    <col min="11" max="16384" width="9.140625" style="447"/>
  </cols>
  <sheetData>
    <row r="1" spans="2:9" ht="18">
      <c r="C1" s="448" t="s">
        <v>5</v>
      </c>
    </row>
    <row r="2" spans="2:9">
      <c r="C2" s="449" t="s">
        <v>136</v>
      </c>
    </row>
    <row r="4" spans="2:9">
      <c r="C4" s="451" t="s">
        <v>1</v>
      </c>
      <c r="E4" s="449"/>
    </row>
    <row r="5" spans="2:9" ht="15.75" thickBot="1">
      <c r="C5" s="452"/>
      <c r="E5" s="449"/>
    </row>
    <row r="6" spans="2:9">
      <c r="B6" s="453"/>
      <c r="C6" s="454"/>
      <c r="D6" s="455"/>
      <c r="E6" s="456"/>
      <c r="F6" s="457"/>
    </row>
    <row r="7" spans="2:9">
      <c r="B7" s="458"/>
      <c r="C7" s="459" t="s">
        <v>304</v>
      </c>
      <c r="D7" s="114">
        <v>580000</v>
      </c>
      <c r="E7" s="460"/>
      <c r="F7" s="457"/>
    </row>
    <row r="8" spans="2:9">
      <c r="B8" s="458"/>
      <c r="C8" s="459" t="s">
        <v>50</v>
      </c>
      <c r="D8" s="114">
        <v>35000</v>
      </c>
      <c r="E8" s="460"/>
      <c r="F8" s="457"/>
    </row>
    <row r="9" spans="2:9">
      <c r="B9" s="458"/>
      <c r="C9" s="459" t="s">
        <v>124</v>
      </c>
      <c r="D9" s="114">
        <v>190000</v>
      </c>
      <c r="E9" s="460"/>
      <c r="F9" s="457"/>
    </row>
    <row r="10" spans="2:9">
      <c r="B10" s="458"/>
      <c r="C10" s="459" t="s">
        <v>105</v>
      </c>
      <c r="D10" s="114">
        <v>91000</v>
      </c>
      <c r="E10" s="460"/>
      <c r="F10" s="457"/>
    </row>
    <row r="11" spans="2:9">
      <c r="B11" s="458"/>
      <c r="C11" s="459" t="s">
        <v>305</v>
      </c>
      <c r="D11" s="114">
        <v>135000</v>
      </c>
      <c r="E11" s="460"/>
      <c r="F11" s="457"/>
    </row>
    <row r="12" spans="2:9" ht="15.75" thickBot="1">
      <c r="B12" s="461"/>
      <c r="C12" s="462"/>
      <c r="D12" s="463"/>
      <c r="E12" s="464"/>
      <c r="F12" s="457"/>
    </row>
    <row r="13" spans="2:9">
      <c r="C13" s="449"/>
      <c r="E13" s="449"/>
    </row>
    <row r="14" spans="2:9">
      <c r="C14" s="451" t="s">
        <v>4</v>
      </c>
      <c r="E14" s="449"/>
    </row>
    <row r="15" spans="2:9" ht="15.75" thickBot="1">
      <c r="C15" s="452"/>
      <c r="E15" s="449"/>
    </row>
    <row r="16" spans="2:9">
      <c r="B16" s="465"/>
      <c r="C16" s="466"/>
      <c r="D16" s="466"/>
      <c r="E16" s="467"/>
      <c r="F16" s="447"/>
      <c r="G16" s="447"/>
      <c r="H16" s="447"/>
      <c r="I16" s="447"/>
    </row>
    <row r="17" spans="2:9">
      <c r="B17" s="468"/>
      <c r="C17" s="469" t="s">
        <v>306</v>
      </c>
      <c r="D17" s="470">
        <f>D7+D9-D8</f>
        <v>735000</v>
      </c>
      <c r="E17" s="471"/>
      <c r="F17" s="447"/>
      <c r="G17" s="447"/>
      <c r="H17" s="447"/>
      <c r="I17" s="447"/>
    </row>
    <row r="18" spans="2:9">
      <c r="B18" s="468"/>
      <c r="C18" s="469" t="s">
        <v>307</v>
      </c>
      <c r="D18" s="470">
        <f>D10+D11</f>
        <v>226000</v>
      </c>
      <c r="E18" s="471"/>
      <c r="F18" s="447"/>
      <c r="G18" s="447"/>
      <c r="H18" s="447"/>
      <c r="I18" s="447"/>
    </row>
    <row r="19" spans="2:9">
      <c r="B19" s="468"/>
      <c r="C19" s="469"/>
      <c r="D19" s="469"/>
      <c r="E19" s="471"/>
      <c r="F19" s="447"/>
      <c r="G19" s="447"/>
      <c r="H19" s="447"/>
      <c r="I19" s="447"/>
    </row>
    <row r="20" spans="2:9" ht="15.75">
      <c r="B20" s="468"/>
      <c r="C20" s="472" t="s">
        <v>308</v>
      </c>
      <c r="D20" s="473">
        <f>D17/D18</f>
        <v>3.252212389380531</v>
      </c>
      <c r="E20" s="471"/>
      <c r="F20" s="447"/>
      <c r="G20" s="447"/>
      <c r="H20" s="447"/>
      <c r="I20" s="447"/>
    </row>
    <row r="21" spans="2:9" ht="15.75" thickBot="1">
      <c r="B21" s="474"/>
      <c r="C21" s="475"/>
      <c r="D21" s="476"/>
      <c r="E21" s="477"/>
      <c r="F21" s="447"/>
      <c r="G21" s="447"/>
      <c r="H21" s="447"/>
      <c r="I21" s="447"/>
    </row>
  </sheetData>
  <phoneticPr fontId="30" type="noConversion"/>
  <pageMargins left="0.75" right="0.75" top="1" bottom="1" header="0.5" footer="0.5"/>
  <pageSetup orientation="portrait" horizontalDpi="3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>
  <sheetPr codeName="Sheet111112112"/>
  <dimension ref="B1:G21"/>
  <sheetViews>
    <sheetView workbookViewId="0"/>
  </sheetViews>
  <sheetFormatPr defaultRowHeight="15"/>
  <cols>
    <col min="2" max="2" width="3.140625" customWidth="1"/>
    <col min="3" max="3" width="20.85546875" bestFit="1" customWidth="1"/>
    <col min="4" max="4" width="12.42578125" style="2" customWidth="1"/>
    <col min="5" max="5" width="3.140625" customWidth="1"/>
    <col min="6" max="6" width="3.140625" style="2" customWidth="1"/>
    <col min="7" max="7" width="9.140625" style="2"/>
    <col min="8" max="8" width="3.140625" customWidth="1"/>
  </cols>
  <sheetData>
    <row r="1" spans="2:7" ht="18">
      <c r="C1" s="1" t="s">
        <v>5</v>
      </c>
    </row>
    <row r="2" spans="2:7">
      <c r="C2" s="2" t="s">
        <v>137</v>
      </c>
    </row>
    <row r="4" spans="2:7">
      <c r="C4" s="3" t="s">
        <v>1</v>
      </c>
      <c r="E4" s="2"/>
    </row>
    <row r="5" spans="2:7" ht="15.75" thickBot="1">
      <c r="C5" s="33"/>
      <c r="E5" s="2"/>
    </row>
    <row r="6" spans="2:7">
      <c r="B6" s="4"/>
      <c r="C6" s="36"/>
      <c r="D6" s="102"/>
      <c r="E6" s="103"/>
      <c r="F6" s="45"/>
    </row>
    <row r="7" spans="2:7">
      <c r="B7" s="7"/>
      <c r="C7" s="5" t="s">
        <v>9</v>
      </c>
      <c r="D7" s="114">
        <v>9310</v>
      </c>
      <c r="E7" s="104"/>
      <c r="F7" s="45"/>
    </row>
    <row r="8" spans="2:7">
      <c r="B8" s="7"/>
      <c r="C8" s="5" t="s">
        <v>10</v>
      </c>
      <c r="D8" s="8">
        <v>4390</v>
      </c>
      <c r="E8" s="104"/>
      <c r="F8" s="45"/>
    </row>
    <row r="9" spans="2:7">
      <c r="B9" s="7"/>
      <c r="C9" s="5" t="s">
        <v>76</v>
      </c>
      <c r="D9" s="65">
        <v>0.25</v>
      </c>
      <c r="E9" s="104"/>
      <c r="F9" s="45"/>
    </row>
    <row r="10" spans="2:7">
      <c r="B10" s="7"/>
      <c r="C10" s="5" t="s">
        <v>36</v>
      </c>
      <c r="D10" s="44">
        <v>0.15</v>
      </c>
      <c r="E10" s="104"/>
      <c r="F10" s="45"/>
    </row>
    <row r="11" spans="2:7" ht="15.75" thickBot="1">
      <c r="B11" s="10"/>
      <c r="C11" s="11"/>
      <c r="D11" s="106"/>
      <c r="E11" s="107"/>
      <c r="F11" s="45"/>
    </row>
    <row r="12" spans="2:7">
      <c r="C12" s="2"/>
      <c r="E12" s="2"/>
    </row>
    <row r="13" spans="2:7">
      <c r="C13" s="3" t="s">
        <v>4</v>
      </c>
      <c r="E13" s="2"/>
    </row>
    <row r="14" spans="2:7" ht="15.75" thickBot="1">
      <c r="C14" s="33"/>
      <c r="E14" s="2"/>
    </row>
    <row r="15" spans="2:7">
      <c r="B15" s="13"/>
      <c r="C15" s="15"/>
      <c r="D15" s="60"/>
      <c r="E15" s="39"/>
      <c r="F15"/>
      <c r="G15"/>
    </row>
    <row r="16" spans="2:7">
      <c r="B16" s="17"/>
      <c r="C16" s="14" t="s">
        <v>34</v>
      </c>
      <c r="D16" s="76">
        <f>D7/D8</f>
        <v>2.120728929384966</v>
      </c>
      <c r="E16" s="40"/>
      <c r="F16"/>
      <c r="G16"/>
    </row>
    <row r="17" spans="2:7">
      <c r="B17" s="17"/>
      <c r="C17" s="14"/>
      <c r="D17" s="61"/>
      <c r="E17" s="40"/>
      <c r="F17"/>
      <c r="G17"/>
    </row>
    <row r="18" spans="2:7">
      <c r="B18" s="17"/>
      <c r="C18" s="19" t="s">
        <v>261</v>
      </c>
      <c r="D18" s="139">
        <f>D10/(D16*(1+D9))</f>
        <v>5.6584317937701384E-2</v>
      </c>
      <c r="E18" s="40"/>
      <c r="F18"/>
      <c r="G18"/>
    </row>
    <row r="19" spans="2:7">
      <c r="B19" s="17"/>
      <c r="C19" s="19"/>
      <c r="D19" s="26"/>
      <c r="E19" s="40"/>
      <c r="F19"/>
      <c r="G19"/>
    </row>
    <row r="20" spans="2:7" ht="15.75">
      <c r="B20" s="17"/>
      <c r="C20" s="19" t="s">
        <v>236</v>
      </c>
      <c r="D20" s="159">
        <f>D18*D7</f>
        <v>526.79999999999984</v>
      </c>
      <c r="E20" s="40"/>
      <c r="F20"/>
      <c r="G20"/>
    </row>
    <row r="21" spans="2:7" ht="15.75" thickBot="1">
      <c r="B21" s="28"/>
      <c r="C21" s="63"/>
      <c r="D21" s="91"/>
      <c r="E21" s="30"/>
      <c r="F21"/>
      <c r="G21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>
  <sheetPr codeName="Sheet1111121122"/>
  <dimension ref="B1:H27"/>
  <sheetViews>
    <sheetView workbookViewId="0"/>
  </sheetViews>
  <sheetFormatPr defaultRowHeight="15"/>
  <cols>
    <col min="2" max="2" width="3.140625" customWidth="1"/>
    <col min="3" max="3" width="23.140625" customWidth="1"/>
    <col min="4" max="4" width="16.140625" style="2" customWidth="1"/>
    <col min="5" max="5" width="3.140625" customWidth="1"/>
    <col min="6" max="6" width="13.5703125" style="2" customWidth="1"/>
    <col min="7" max="7" width="3.140625" style="78" customWidth="1"/>
    <col min="8" max="8" width="14.140625" style="162" bestFit="1" customWidth="1"/>
    <col min="9" max="9" width="3.140625" customWidth="1"/>
  </cols>
  <sheetData>
    <row r="1" spans="2:7" ht="18">
      <c r="C1" s="1" t="s">
        <v>5</v>
      </c>
    </row>
    <row r="2" spans="2:7">
      <c r="C2" s="2" t="s">
        <v>161</v>
      </c>
    </row>
    <row r="4" spans="2:7">
      <c r="C4" s="3" t="s">
        <v>1</v>
      </c>
      <c r="E4" s="2"/>
    </row>
    <row r="5" spans="2:7" ht="15.75" thickBot="1">
      <c r="C5" s="33"/>
      <c r="E5" s="2"/>
    </row>
    <row r="6" spans="2:7">
      <c r="B6" s="4"/>
      <c r="C6" s="36"/>
      <c r="D6" s="37"/>
      <c r="E6" s="103"/>
      <c r="F6" s="45"/>
      <c r="G6" s="147"/>
    </row>
    <row r="7" spans="2:7">
      <c r="B7" s="7"/>
      <c r="C7" s="5" t="s">
        <v>70</v>
      </c>
      <c r="D7" s="360">
        <v>0.45</v>
      </c>
      <c r="E7" s="104"/>
      <c r="F7" s="45"/>
      <c r="G7" s="147"/>
    </row>
    <row r="8" spans="2:7">
      <c r="B8" s="7"/>
      <c r="C8" s="5" t="s">
        <v>65</v>
      </c>
      <c r="D8" s="360">
        <v>1.3</v>
      </c>
      <c r="E8" s="104"/>
      <c r="F8" s="45"/>
      <c r="G8" s="147"/>
    </row>
    <row r="9" spans="2:7">
      <c r="B9" s="7"/>
      <c r="C9" s="5" t="s">
        <v>3</v>
      </c>
      <c r="D9" s="252">
        <v>2435</v>
      </c>
      <c r="E9" s="104"/>
      <c r="F9" s="45"/>
      <c r="G9" s="147"/>
    </row>
    <row r="10" spans="2:7">
      <c r="B10" s="7"/>
      <c r="C10" s="5" t="s">
        <v>9</v>
      </c>
      <c r="D10" s="252">
        <v>11610</v>
      </c>
      <c r="E10" s="104"/>
      <c r="F10" s="45"/>
      <c r="G10" s="147"/>
    </row>
    <row r="11" spans="2:7">
      <c r="B11" s="7"/>
      <c r="C11" s="5" t="s">
        <v>12</v>
      </c>
      <c r="D11" s="44">
        <v>0.09</v>
      </c>
      <c r="E11" s="104"/>
      <c r="F11" s="45"/>
      <c r="G11" s="147"/>
    </row>
    <row r="12" spans="2:7">
      <c r="B12" s="7"/>
      <c r="C12" s="5" t="s">
        <v>36</v>
      </c>
      <c r="D12" s="254">
        <v>0.128</v>
      </c>
      <c r="E12" s="104"/>
      <c r="F12" s="45"/>
      <c r="G12" s="147"/>
    </row>
    <row r="13" spans="2:7" ht="15.75" thickBot="1">
      <c r="B13" s="10"/>
      <c r="C13" s="11"/>
      <c r="D13" s="11"/>
      <c r="E13" s="107"/>
      <c r="F13" s="45"/>
      <c r="G13" s="147"/>
    </row>
    <row r="14" spans="2:7">
      <c r="C14" s="2"/>
      <c r="E14" s="2"/>
    </row>
    <row r="15" spans="2:7">
      <c r="C15" s="3" t="s">
        <v>4</v>
      </c>
      <c r="E15" s="2"/>
    </row>
    <row r="16" spans="2:7" ht="15.75" thickBot="1">
      <c r="C16" s="33"/>
      <c r="E16" s="2"/>
    </row>
    <row r="17" spans="2:8">
      <c r="B17" s="13"/>
      <c r="C17" s="15"/>
      <c r="D17" s="163"/>
      <c r="E17" s="39"/>
      <c r="F17"/>
      <c r="G17"/>
      <c r="H17"/>
    </row>
    <row r="18" spans="2:8">
      <c r="B18" s="17"/>
      <c r="C18" s="19" t="s">
        <v>2</v>
      </c>
      <c r="D18" s="166">
        <f>D8*D9</f>
        <v>3165.5</v>
      </c>
      <c r="E18" s="40"/>
      <c r="F18"/>
      <c r="G18"/>
      <c r="H18"/>
    </row>
    <row r="19" spans="2:8">
      <c r="B19" s="17"/>
      <c r="C19" s="19" t="s">
        <v>236</v>
      </c>
      <c r="D19" s="440">
        <f>D10*D11</f>
        <v>1044.8999999999999</v>
      </c>
      <c r="E19" s="40"/>
      <c r="F19"/>
      <c r="G19"/>
      <c r="H19"/>
    </row>
    <row r="20" spans="2:8">
      <c r="B20" s="17"/>
      <c r="C20" s="19" t="s">
        <v>49</v>
      </c>
      <c r="D20" s="440">
        <f>D19/D12</f>
        <v>8163.2812499999991</v>
      </c>
      <c r="E20" s="40"/>
      <c r="F20"/>
      <c r="G20"/>
      <c r="H20"/>
    </row>
    <row r="21" spans="2:8">
      <c r="B21" s="17"/>
      <c r="C21" s="19" t="s">
        <v>262</v>
      </c>
      <c r="D21" s="440">
        <f>(D7*D20)/(1-D7)</f>
        <v>6679.0482954545441</v>
      </c>
      <c r="E21" s="40"/>
      <c r="F21"/>
      <c r="G21"/>
      <c r="H21"/>
    </row>
    <row r="22" spans="2:8">
      <c r="B22" s="17"/>
      <c r="C22" s="19"/>
      <c r="D22" s="440"/>
      <c r="E22" s="40"/>
      <c r="F22"/>
      <c r="G22"/>
      <c r="H22"/>
    </row>
    <row r="23" spans="2:8">
      <c r="B23" s="17"/>
      <c r="C23" s="19" t="s">
        <v>263</v>
      </c>
      <c r="D23" s="440">
        <f>D9+D21</f>
        <v>9114.0482954545441</v>
      </c>
      <c r="E23" s="40"/>
      <c r="F23"/>
      <c r="G23"/>
      <c r="H23"/>
    </row>
    <row r="24" spans="2:8">
      <c r="B24" s="17"/>
      <c r="C24" s="19" t="s">
        <v>255</v>
      </c>
      <c r="D24" s="440">
        <f>D23+D20</f>
        <v>17277.329545454544</v>
      </c>
      <c r="E24" s="40"/>
      <c r="F24"/>
      <c r="G24"/>
      <c r="H24"/>
    </row>
    <row r="25" spans="2:8">
      <c r="B25" s="17"/>
      <c r="C25" s="19"/>
      <c r="D25" s="164"/>
      <c r="E25" s="40"/>
      <c r="F25"/>
      <c r="G25"/>
      <c r="H25"/>
    </row>
    <row r="26" spans="2:8" ht="15.75">
      <c r="B26" s="17"/>
      <c r="C26" s="19" t="s">
        <v>264</v>
      </c>
      <c r="D26" s="167">
        <f>D24-D18</f>
        <v>14111.829545454544</v>
      </c>
      <c r="E26" s="40"/>
      <c r="F26"/>
      <c r="G26"/>
      <c r="H26"/>
    </row>
    <row r="27" spans="2:8" ht="15.75" thickBot="1">
      <c r="B27" s="28"/>
      <c r="C27" s="63"/>
      <c r="D27" s="165"/>
      <c r="E27" s="30"/>
      <c r="F27"/>
      <c r="G27"/>
      <c r="H27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>
  <sheetPr codeName="Sheet11111211221"/>
  <dimension ref="B1:J29"/>
  <sheetViews>
    <sheetView workbookViewId="0"/>
  </sheetViews>
  <sheetFormatPr defaultRowHeight="15"/>
  <cols>
    <col min="2" max="2" width="3.140625" customWidth="1"/>
    <col min="3" max="3" width="17.85546875" customWidth="1"/>
    <col min="4" max="4" width="9.5703125" customWidth="1"/>
    <col min="5" max="5" width="12.85546875" style="2" customWidth="1"/>
    <col min="6" max="6" width="3.140625" customWidth="1"/>
    <col min="7" max="7" width="7.85546875" style="2" customWidth="1"/>
    <col min="8" max="8" width="8.7109375" style="162" customWidth="1"/>
    <col min="9" max="9" width="10.28515625" style="162" customWidth="1"/>
    <col min="10" max="10" width="3.140625" customWidth="1"/>
  </cols>
  <sheetData>
    <row r="1" spans="2:7" ht="18">
      <c r="C1" s="1" t="s">
        <v>5</v>
      </c>
    </row>
    <row r="2" spans="2:7">
      <c r="C2" s="2" t="s">
        <v>138</v>
      </c>
    </row>
    <row r="4" spans="2:7">
      <c r="C4" s="3" t="s">
        <v>1</v>
      </c>
      <c r="D4" s="2"/>
      <c r="F4" s="2"/>
    </row>
    <row r="5" spans="2:7" ht="15.75" thickBot="1">
      <c r="C5" s="33"/>
      <c r="D5" s="34"/>
      <c r="F5" s="2"/>
    </row>
    <row r="6" spans="2:7">
      <c r="B6" s="4"/>
      <c r="C6" s="36"/>
      <c r="D6" s="37"/>
      <c r="E6" s="37"/>
      <c r="F6" s="103"/>
      <c r="G6" s="45"/>
    </row>
    <row r="7" spans="2:7">
      <c r="B7" s="7"/>
      <c r="C7" s="5" t="s">
        <v>78</v>
      </c>
      <c r="D7" s="65"/>
      <c r="E7" s="266">
        <v>2</v>
      </c>
      <c r="F7" s="104"/>
      <c r="G7" s="45"/>
    </row>
    <row r="8" spans="2:7">
      <c r="B8" s="7"/>
      <c r="C8" s="5" t="s">
        <v>79</v>
      </c>
      <c r="D8" s="44"/>
      <c r="E8" s="267">
        <v>50</v>
      </c>
      <c r="F8" s="104"/>
      <c r="G8" s="45"/>
    </row>
    <row r="9" spans="2:7">
      <c r="B9" s="7"/>
      <c r="C9" s="5"/>
      <c r="D9" s="94"/>
      <c r="E9" s="252"/>
      <c r="F9" s="104"/>
      <c r="G9" s="45"/>
    </row>
    <row r="10" spans="2:7">
      <c r="B10" s="7"/>
      <c r="C10" s="5" t="s">
        <v>9</v>
      </c>
      <c r="D10" s="94"/>
      <c r="E10" s="268">
        <v>840</v>
      </c>
      <c r="F10" s="104"/>
      <c r="G10" s="45"/>
    </row>
    <row r="11" spans="2:7">
      <c r="B11" s="7"/>
      <c r="C11" s="5" t="s">
        <v>13</v>
      </c>
      <c r="D11" s="94"/>
      <c r="E11" s="268">
        <v>16.8</v>
      </c>
      <c r="F11" s="104"/>
      <c r="G11" s="45"/>
    </row>
    <row r="12" spans="2:7">
      <c r="B12" s="7"/>
      <c r="C12" s="5" t="s">
        <v>10</v>
      </c>
      <c r="D12" s="94"/>
      <c r="E12" s="268">
        <v>385</v>
      </c>
      <c r="F12" s="104"/>
      <c r="G12" s="45"/>
    </row>
    <row r="13" spans="2:7">
      <c r="B13" s="7"/>
      <c r="C13" s="5" t="s">
        <v>11</v>
      </c>
      <c r="D13" s="94"/>
      <c r="E13" s="268">
        <v>263.5</v>
      </c>
      <c r="F13" s="104"/>
      <c r="G13" s="45"/>
    </row>
    <row r="14" spans="2:7" ht="15.75" thickBot="1">
      <c r="B14" s="10"/>
      <c r="C14" s="11"/>
      <c r="D14" s="95"/>
      <c r="E14" s="11"/>
      <c r="F14" s="107"/>
      <c r="G14" s="45"/>
    </row>
    <row r="15" spans="2:7">
      <c r="C15" s="2"/>
      <c r="D15" s="2"/>
      <c r="F15" s="2"/>
    </row>
    <row r="16" spans="2:7">
      <c r="C16" s="3" t="s">
        <v>4</v>
      </c>
      <c r="D16" s="2"/>
      <c r="F16" s="2"/>
    </row>
    <row r="17" spans="2:10" ht="15.75" thickBot="1">
      <c r="C17" s="33"/>
      <c r="D17" s="2"/>
      <c r="F17" s="2"/>
    </row>
    <row r="18" spans="2:10">
      <c r="B18" s="13"/>
      <c r="C18" s="15"/>
      <c r="D18" s="48"/>
      <c r="E18" s="48"/>
      <c r="F18" s="60"/>
      <c r="G18" s="15"/>
      <c r="H18" s="163"/>
      <c r="I18" s="163"/>
      <c r="J18" s="39"/>
    </row>
    <row r="19" spans="2:10">
      <c r="B19" s="17"/>
      <c r="C19" s="19" t="s">
        <v>265</v>
      </c>
      <c r="D19" s="358">
        <f>E7/E8</f>
        <v>0.04</v>
      </c>
      <c r="E19" s="97"/>
      <c r="F19" s="71"/>
      <c r="G19" s="68"/>
      <c r="H19" s="166"/>
      <c r="I19" s="166"/>
      <c r="J19" s="40"/>
    </row>
    <row r="20" spans="2:10">
      <c r="B20" s="17"/>
      <c r="C20" s="19"/>
      <c r="D20" s="97"/>
      <c r="E20" s="59"/>
      <c r="F20" s="61"/>
      <c r="G20" s="85"/>
      <c r="H20" s="168"/>
      <c r="I20" s="168"/>
      <c r="J20" s="40"/>
    </row>
    <row r="21" spans="2:10">
      <c r="B21" s="17"/>
      <c r="C21" s="19"/>
      <c r="D21" s="97"/>
      <c r="E21" s="59"/>
      <c r="F21" s="61"/>
      <c r="G21" s="85"/>
      <c r="H21" s="168"/>
      <c r="I21" s="168"/>
      <c r="J21" s="40"/>
    </row>
    <row r="22" spans="2:10">
      <c r="B22" s="17"/>
      <c r="C22" s="19" t="s">
        <v>266</v>
      </c>
      <c r="D22" s="358">
        <f>E11/E10</f>
        <v>0.02</v>
      </c>
      <c r="E22" s="59"/>
      <c r="F22" s="71"/>
      <c r="G22" s="68"/>
      <c r="H22" s="168"/>
      <c r="I22" s="168"/>
      <c r="J22" s="40"/>
    </row>
    <row r="23" spans="2:10">
      <c r="B23" s="17"/>
      <c r="C23" s="19"/>
      <c r="D23" s="97"/>
      <c r="E23" s="125"/>
      <c r="F23" s="61"/>
      <c r="G23" s="85"/>
      <c r="H23" s="168"/>
      <c r="I23" s="168"/>
      <c r="J23" s="40"/>
    </row>
    <row r="24" spans="2:10">
      <c r="B24" s="17"/>
      <c r="C24" s="19" t="s">
        <v>80</v>
      </c>
      <c r="D24" s="97"/>
      <c r="E24" s="125"/>
      <c r="F24" s="61"/>
      <c r="G24" s="85"/>
      <c r="H24" s="168"/>
      <c r="I24" s="168"/>
      <c r="J24" s="40"/>
    </row>
    <row r="25" spans="2:10">
      <c r="B25" s="17"/>
      <c r="C25" s="19" t="s">
        <v>82</v>
      </c>
      <c r="D25" s="71"/>
      <c r="E25" s="59"/>
      <c r="F25" s="61"/>
      <c r="G25" s="85"/>
      <c r="H25" s="164"/>
      <c r="I25" s="164"/>
      <c r="J25" s="40"/>
    </row>
    <row r="26" spans="2:10" ht="15.75">
      <c r="B26" s="17"/>
      <c r="C26" s="19" t="s">
        <v>81</v>
      </c>
      <c r="D26" s="71"/>
      <c r="E26" s="59"/>
      <c r="F26" s="61"/>
      <c r="G26" s="85"/>
      <c r="H26" s="169"/>
      <c r="I26" s="169"/>
      <c r="J26" s="40"/>
    </row>
    <row r="27" spans="2:10" ht="15.75">
      <c r="B27" s="17"/>
      <c r="C27" s="19"/>
      <c r="D27" s="71"/>
      <c r="E27" s="59"/>
      <c r="F27" s="61"/>
      <c r="G27" s="85"/>
      <c r="H27" s="169"/>
      <c r="I27" s="169"/>
      <c r="J27" s="40"/>
    </row>
    <row r="28" spans="2:10" ht="15.75">
      <c r="B28" s="17"/>
      <c r="C28" s="19" t="s">
        <v>179</v>
      </c>
      <c r="D28" s="139">
        <f>E11/(E12-E13)</f>
        <v>0.13827160493827162</v>
      </c>
      <c r="E28" s="59"/>
      <c r="F28" s="61"/>
      <c r="G28" s="85"/>
      <c r="H28" s="169"/>
      <c r="I28" s="355"/>
      <c r="J28" s="40"/>
    </row>
    <row r="29" spans="2:10" ht="15.75" thickBot="1">
      <c r="B29" s="28"/>
      <c r="C29" s="63"/>
      <c r="D29" s="89"/>
      <c r="E29" s="90"/>
      <c r="F29" s="92"/>
      <c r="G29" s="93"/>
      <c r="H29" s="165"/>
      <c r="I29" s="165"/>
      <c r="J29" s="30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>
  <sheetPr codeName="Sheet111112112211"/>
  <dimension ref="B1:J25"/>
  <sheetViews>
    <sheetView workbookViewId="0"/>
  </sheetViews>
  <sheetFormatPr defaultRowHeight="15"/>
  <cols>
    <col min="2" max="2" width="3.140625" customWidth="1"/>
    <col min="3" max="3" width="27.5703125" bestFit="1" customWidth="1"/>
    <col min="4" max="4" width="14.5703125" style="2" customWidth="1"/>
    <col min="5" max="5" width="3.140625" style="77" customWidth="1"/>
    <col min="6" max="6" width="16.42578125" style="2" customWidth="1"/>
    <col min="7" max="7" width="3.140625" style="78" customWidth="1"/>
    <col min="8" max="8" width="6.5703125" style="162" customWidth="1"/>
    <col min="9" max="9" width="3.140625" style="162" customWidth="1"/>
    <col min="10" max="10" width="10.28515625" style="162" customWidth="1"/>
    <col min="11" max="11" width="3.140625" customWidth="1"/>
  </cols>
  <sheetData>
    <row r="1" spans="2:10" ht="18">
      <c r="C1" s="1" t="s">
        <v>5</v>
      </c>
    </row>
    <row r="2" spans="2:10">
      <c r="C2" s="2" t="s">
        <v>117</v>
      </c>
    </row>
    <row r="4" spans="2:10">
      <c r="C4" s="3" t="s">
        <v>1</v>
      </c>
      <c r="E4" s="78"/>
    </row>
    <row r="5" spans="2:10" ht="15.75" thickBot="1">
      <c r="C5" s="33"/>
      <c r="E5" s="78"/>
    </row>
    <row r="6" spans="2:10">
      <c r="B6" s="4"/>
      <c r="C6" s="36"/>
      <c r="D6" s="37"/>
      <c r="E6" s="172"/>
      <c r="F6" s="45"/>
      <c r="G6" s="147"/>
    </row>
    <row r="7" spans="2:10">
      <c r="B7" s="7"/>
      <c r="C7" s="5" t="s">
        <v>13</v>
      </c>
      <c r="D7" s="252">
        <v>153210</v>
      </c>
      <c r="E7" s="173"/>
      <c r="F7" s="45"/>
      <c r="G7" s="147"/>
    </row>
    <row r="8" spans="2:10">
      <c r="B8" s="7"/>
      <c r="C8" s="5" t="s">
        <v>19</v>
      </c>
      <c r="D8" s="255">
        <v>28.32</v>
      </c>
      <c r="E8" s="173"/>
      <c r="F8" s="45"/>
      <c r="G8" s="147"/>
    </row>
    <row r="9" spans="2:10">
      <c r="B9" s="7"/>
      <c r="C9" s="5" t="s">
        <v>10</v>
      </c>
      <c r="D9" s="252">
        <v>863000</v>
      </c>
      <c r="E9" s="173"/>
      <c r="F9" s="45"/>
      <c r="G9" s="147"/>
    </row>
    <row r="10" spans="2:10">
      <c r="B10" s="7"/>
      <c r="C10" s="5" t="s">
        <v>84</v>
      </c>
      <c r="D10" s="280">
        <v>157310</v>
      </c>
      <c r="E10" s="173"/>
      <c r="F10" s="45"/>
      <c r="G10" s="147"/>
    </row>
    <row r="11" spans="2:10">
      <c r="B11" s="7"/>
      <c r="C11" s="5" t="s">
        <v>68</v>
      </c>
      <c r="D11" s="269">
        <v>0.35</v>
      </c>
      <c r="E11" s="173"/>
      <c r="F11" s="45"/>
      <c r="G11" s="147"/>
    </row>
    <row r="12" spans="2:10" ht="15.75" thickBot="1">
      <c r="B12" s="10"/>
      <c r="C12" s="11"/>
      <c r="D12" s="11"/>
      <c r="E12" s="174"/>
      <c r="F12" s="45"/>
      <c r="G12" s="147"/>
    </row>
    <row r="13" spans="2:10">
      <c r="C13" s="2"/>
      <c r="E13" s="78"/>
    </row>
    <row r="14" spans="2:10">
      <c r="C14" s="3" t="s">
        <v>4</v>
      </c>
      <c r="E14" s="78"/>
    </row>
    <row r="15" spans="2:10" ht="15.75" thickBot="1">
      <c r="C15" s="33"/>
      <c r="E15" s="78"/>
    </row>
    <row r="16" spans="2:10">
      <c r="B16" s="13"/>
      <c r="C16" s="15"/>
      <c r="D16" s="15"/>
      <c r="E16" s="39"/>
      <c r="F16"/>
      <c r="G16"/>
      <c r="H16"/>
      <c r="I16"/>
      <c r="J16"/>
    </row>
    <row r="17" spans="2:10">
      <c r="B17" s="17"/>
      <c r="C17" s="14" t="s">
        <v>18</v>
      </c>
      <c r="D17" s="205">
        <f>365/D8</f>
        <v>12.888418079096045</v>
      </c>
      <c r="E17" s="40"/>
      <c r="F17"/>
      <c r="G17"/>
      <c r="H17"/>
      <c r="I17"/>
      <c r="J17"/>
    </row>
    <row r="18" spans="2:10">
      <c r="B18" s="17"/>
      <c r="C18" s="19" t="s">
        <v>267</v>
      </c>
      <c r="D18" s="170">
        <f>D17*D10</f>
        <v>2027477.0480225987</v>
      </c>
      <c r="E18" s="40"/>
      <c r="F18"/>
      <c r="G18"/>
      <c r="H18"/>
      <c r="I18"/>
      <c r="J18"/>
    </row>
    <row r="19" spans="2:10">
      <c r="B19" s="17"/>
      <c r="C19" s="19"/>
      <c r="D19" s="85"/>
      <c r="E19" s="40"/>
      <c r="F19"/>
      <c r="G19"/>
      <c r="H19"/>
      <c r="I19"/>
      <c r="J19"/>
    </row>
    <row r="20" spans="2:10" ht="15.75">
      <c r="B20" s="17"/>
      <c r="C20" s="19" t="s">
        <v>268</v>
      </c>
      <c r="D20" s="53">
        <f>D7/D18</f>
        <v>7.5566823382501883E-2</v>
      </c>
      <c r="E20" s="40"/>
      <c r="F20"/>
      <c r="G20"/>
      <c r="H20"/>
      <c r="I20"/>
      <c r="J20"/>
    </row>
    <row r="21" spans="2:10">
      <c r="B21" s="17"/>
      <c r="C21" s="19"/>
      <c r="D21" s="85"/>
      <c r="E21" s="40"/>
      <c r="F21"/>
      <c r="G21"/>
      <c r="H21"/>
      <c r="I21"/>
      <c r="J21"/>
    </row>
    <row r="22" spans="2:10" ht="15.75">
      <c r="B22" s="17"/>
      <c r="C22" s="19" t="s">
        <v>252</v>
      </c>
      <c r="D22" s="101">
        <f>D18/D9</f>
        <v>2.3493360927260705</v>
      </c>
      <c r="E22" s="40"/>
      <c r="F22"/>
      <c r="G22"/>
      <c r="H22"/>
      <c r="I22"/>
      <c r="J22"/>
    </row>
    <row r="23" spans="2:10">
      <c r="B23" s="17"/>
      <c r="C23" s="19"/>
      <c r="D23" s="85"/>
      <c r="E23" s="40"/>
      <c r="F23"/>
      <c r="G23"/>
      <c r="H23"/>
      <c r="I23"/>
      <c r="J23"/>
    </row>
    <row r="24" spans="2:10" ht="15.75">
      <c r="B24" s="17"/>
      <c r="C24" s="19" t="s">
        <v>179</v>
      </c>
      <c r="D24" s="52">
        <f>D20*D22*(1+D11)</f>
        <v>0.23966801853997685</v>
      </c>
      <c r="E24" s="40"/>
      <c r="F24"/>
      <c r="G24"/>
      <c r="H24"/>
      <c r="I24"/>
      <c r="J24"/>
    </row>
    <row r="25" spans="2:10" ht="15.75" thickBot="1">
      <c r="B25" s="28"/>
      <c r="C25" s="63"/>
      <c r="D25" s="93"/>
      <c r="E25" s="30"/>
      <c r="F25"/>
      <c r="G25"/>
      <c r="H25"/>
      <c r="I25"/>
      <c r="J25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11"/>
  <dimension ref="B1:G26"/>
  <sheetViews>
    <sheetView workbookViewId="0"/>
  </sheetViews>
  <sheetFormatPr defaultRowHeight="12.75"/>
  <cols>
    <col min="2" max="2" width="3.140625" customWidth="1"/>
    <col min="3" max="3" width="19.85546875" customWidth="1"/>
    <col min="4" max="4" width="18.5703125" customWidth="1"/>
    <col min="5" max="5" width="3.140625" customWidth="1"/>
    <col min="6" max="6" width="18.5703125" bestFit="1" customWidth="1"/>
    <col min="7" max="7" width="3.140625" customWidth="1"/>
  </cols>
  <sheetData>
    <row r="1" spans="2:7" ht="18">
      <c r="C1" s="1" t="s">
        <v>5</v>
      </c>
    </row>
    <row r="2" spans="2:7" ht="15">
      <c r="C2" s="2" t="s">
        <v>8</v>
      </c>
    </row>
    <row r="4" spans="2:7" ht="15">
      <c r="C4" s="3" t="s">
        <v>1</v>
      </c>
      <c r="D4" s="2"/>
      <c r="E4" s="2"/>
      <c r="F4" s="2"/>
      <c r="G4" s="2"/>
    </row>
    <row r="5" spans="2:7" ht="15.75" thickBot="1">
      <c r="C5" s="33"/>
      <c r="D5" s="34"/>
      <c r="E5" s="2"/>
      <c r="F5" s="2"/>
      <c r="G5" s="2"/>
    </row>
    <row r="6" spans="2:7" ht="15">
      <c r="B6" s="4"/>
      <c r="C6" s="36"/>
      <c r="D6" s="37"/>
      <c r="E6" s="6"/>
      <c r="F6" s="45"/>
      <c r="G6" s="45"/>
    </row>
    <row r="7" spans="2:7" ht="15">
      <c r="B7" s="7"/>
      <c r="C7" s="5" t="s">
        <v>9</v>
      </c>
      <c r="D7" s="8">
        <v>15000000</v>
      </c>
      <c r="E7" s="47"/>
      <c r="F7" s="46"/>
      <c r="G7" s="45"/>
    </row>
    <row r="8" spans="2:7" ht="15">
      <c r="B8" s="7"/>
      <c r="C8" s="5" t="s">
        <v>10</v>
      </c>
      <c r="D8" s="8">
        <v>9000000</v>
      </c>
      <c r="E8" s="47"/>
      <c r="F8" s="46"/>
      <c r="G8" s="45"/>
    </row>
    <row r="9" spans="2:7" ht="15">
      <c r="B9" s="7"/>
      <c r="C9" s="5" t="s">
        <v>11</v>
      </c>
      <c r="D9" s="8">
        <v>3700000</v>
      </c>
      <c r="E9" s="47"/>
      <c r="F9" s="46"/>
      <c r="G9" s="45"/>
    </row>
    <row r="10" spans="2:7" ht="15">
      <c r="B10" s="7"/>
      <c r="C10" s="5"/>
      <c r="D10" s="9"/>
      <c r="E10" s="47"/>
      <c r="F10" s="46"/>
      <c r="G10" s="45"/>
    </row>
    <row r="11" spans="2:7" ht="15">
      <c r="B11" s="7"/>
      <c r="C11" s="5" t="s">
        <v>12</v>
      </c>
      <c r="D11" s="44">
        <v>7.0000000000000007E-2</v>
      </c>
      <c r="E11" s="47"/>
      <c r="F11" s="46"/>
      <c r="G11" s="45"/>
    </row>
    <row r="12" spans="2:7" ht="15.75" thickBot="1">
      <c r="B12" s="10"/>
      <c r="C12" s="11"/>
      <c r="D12" s="11"/>
      <c r="E12" s="12"/>
      <c r="F12" s="45"/>
      <c r="G12" s="45"/>
    </row>
    <row r="13" spans="2:7" ht="15">
      <c r="C13" s="2"/>
      <c r="D13" s="2"/>
      <c r="E13" s="2"/>
      <c r="F13" s="2"/>
      <c r="G13" s="2"/>
    </row>
    <row r="14" spans="2:7" ht="15">
      <c r="C14" s="3" t="s">
        <v>4</v>
      </c>
      <c r="D14" s="2"/>
      <c r="E14" s="2"/>
      <c r="F14" s="2"/>
      <c r="G14" s="2"/>
    </row>
    <row r="15" spans="2:7" ht="15.75" thickBot="1">
      <c r="C15" s="33"/>
      <c r="D15" s="2"/>
      <c r="E15" s="2"/>
      <c r="F15" s="2"/>
      <c r="G15" s="2"/>
    </row>
    <row r="16" spans="2:7" ht="15">
      <c r="B16" s="13"/>
      <c r="C16" s="15"/>
      <c r="D16" s="15"/>
      <c r="E16" s="16"/>
    </row>
    <row r="17" spans="2:5" ht="15.75">
      <c r="B17" s="17"/>
      <c r="C17" s="19" t="s">
        <v>13</v>
      </c>
      <c r="D17" s="51">
        <f>D7*D11</f>
        <v>1050000</v>
      </c>
      <c r="E17" s="40"/>
    </row>
    <row r="18" spans="2:5" ht="15">
      <c r="B18" s="17"/>
      <c r="C18" s="14"/>
      <c r="D18" s="14"/>
      <c r="E18" s="55"/>
    </row>
    <row r="19" spans="2:5" s="2" customFormat="1" ht="15.75">
      <c r="B19" s="32"/>
      <c r="C19" s="14" t="s">
        <v>178</v>
      </c>
      <c r="D19" s="52">
        <f>D17/D8</f>
        <v>0.11666666666666667</v>
      </c>
      <c r="E19" s="56"/>
    </row>
    <row r="20" spans="2:5" ht="15">
      <c r="B20" s="17"/>
      <c r="C20" s="14"/>
      <c r="D20" s="23"/>
      <c r="E20" s="40"/>
    </row>
    <row r="21" spans="2:5" ht="15">
      <c r="B21" s="17"/>
      <c r="C21" s="14"/>
      <c r="D21" s="25"/>
      <c r="E21" s="57"/>
    </row>
    <row r="22" spans="2:5" ht="15">
      <c r="B22" s="17"/>
      <c r="C22" s="14" t="s">
        <v>49</v>
      </c>
      <c r="D22" s="54">
        <f>D8-D9</f>
        <v>5300000</v>
      </c>
      <c r="E22" s="18"/>
    </row>
    <row r="23" spans="2:5" ht="15.75">
      <c r="B23" s="17"/>
      <c r="C23" s="26"/>
      <c r="D23" s="27"/>
      <c r="E23" s="58"/>
    </row>
    <row r="24" spans="2:5" ht="15.75">
      <c r="B24" s="17"/>
      <c r="C24" s="26" t="s">
        <v>179</v>
      </c>
      <c r="D24" s="53">
        <f>D17/D22</f>
        <v>0.19811320754716982</v>
      </c>
      <c r="E24" s="58"/>
    </row>
    <row r="25" spans="2:5" ht="15.75">
      <c r="B25" s="17"/>
      <c r="C25" s="26"/>
      <c r="D25" s="27"/>
      <c r="E25" s="58"/>
    </row>
    <row r="26" spans="2:5" ht="13.5" thickBot="1">
      <c r="B26" s="28"/>
      <c r="C26" s="29"/>
      <c r="D26" s="29"/>
      <c r="E26" s="30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>
  <sheetPr codeName="Sheet1111121122111"/>
  <dimension ref="B1:J21"/>
  <sheetViews>
    <sheetView workbookViewId="0"/>
  </sheetViews>
  <sheetFormatPr defaultRowHeight="15"/>
  <cols>
    <col min="2" max="2" width="3.140625" customWidth="1"/>
    <col min="3" max="3" width="36.5703125" bestFit="1" customWidth="1"/>
    <col min="4" max="4" width="14.5703125" style="2" customWidth="1"/>
    <col min="5" max="5" width="3.140625" style="77" customWidth="1"/>
    <col min="6" max="6" width="5.28515625" style="2" customWidth="1"/>
    <col min="7" max="7" width="3.140625" style="78" customWidth="1"/>
    <col min="8" max="8" width="14.28515625" style="162" bestFit="1" customWidth="1"/>
    <col min="9" max="9" width="3.140625" style="162" customWidth="1"/>
    <col min="10" max="10" width="14.140625" style="162" bestFit="1" customWidth="1"/>
    <col min="11" max="11" width="3.140625" customWidth="1"/>
  </cols>
  <sheetData>
    <row r="1" spans="2:10" ht="18">
      <c r="C1" s="1" t="s">
        <v>5</v>
      </c>
    </row>
    <row r="2" spans="2:10">
      <c r="C2" s="2" t="s">
        <v>139</v>
      </c>
    </row>
    <row r="4" spans="2:10">
      <c r="C4" s="3" t="s">
        <v>1</v>
      </c>
      <c r="E4" s="78"/>
    </row>
    <row r="5" spans="2:10" ht="15.75" thickBot="1">
      <c r="C5" s="33"/>
      <c r="E5" s="78"/>
    </row>
    <row r="6" spans="2:10">
      <c r="B6" s="4"/>
      <c r="C6" s="36"/>
      <c r="D6" s="37"/>
      <c r="E6" s="172"/>
      <c r="F6" s="45"/>
      <c r="G6" s="147"/>
    </row>
    <row r="7" spans="2:10">
      <c r="B7" s="7"/>
      <c r="C7" s="5" t="s">
        <v>13</v>
      </c>
      <c r="D7" s="252">
        <v>7638</v>
      </c>
      <c r="E7" s="173"/>
      <c r="F7" s="45"/>
      <c r="G7" s="147"/>
    </row>
    <row r="8" spans="2:10">
      <c r="B8" s="7"/>
      <c r="C8" s="5" t="s">
        <v>87</v>
      </c>
      <c r="D8" s="44">
        <v>0.34</v>
      </c>
      <c r="E8" s="173"/>
      <c r="F8" s="45"/>
      <c r="G8" s="147"/>
    </row>
    <row r="9" spans="2:10">
      <c r="B9" s="7"/>
      <c r="C9" s="5" t="s">
        <v>88</v>
      </c>
      <c r="D9" s="252">
        <v>3816</v>
      </c>
      <c r="E9" s="173"/>
      <c r="F9" s="45"/>
      <c r="G9" s="147"/>
    </row>
    <row r="10" spans="2:10">
      <c r="B10" s="7"/>
      <c r="C10" s="5" t="s">
        <v>45</v>
      </c>
      <c r="D10" s="271">
        <v>4873</v>
      </c>
      <c r="E10" s="173"/>
      <c r="F10" s="45"/>
      <c r="G10" s="147"/>
    </row>
    <row r="11" spans="2:10" ht="15.75" thickBot="1">
      <c r="B11" s="10"/>
      <c r="C11" s="11"/>
      <c r="D11" s="11"/>
      <c r="E11" s="174"/>
      <c r="F11" s="45"/>
      <c r="G11" s="147"/>
    </row>
    <row r="12" spans="2:10">
      <c r="C12" s="2"/>
      <c r="E12" s="78"/>
    </row>
    <row r="13" spans="2:10">
      <c r="C13" s="3" t="s">
        <v>4</v>
      </c>
      <c r="E13" s="78"/>
    </row>
    <row r="14" spans="2:10" ht="15.75" thickBot="1">
      <c r="C14" s="33"/>
      <c r="E14" s="78"/>
    </row>
    <row r="15" spans="2:10">
      <c r="B15" s="13"/>
      <c r="C15" s="15"/>
      <c r="D15" s="163"/>
      <c r="E15" s="39"/>
      <c r="F15"/>
      <c r="G15"/>
      <c r="H15"/>
      <c r="I15"/>
      <c r="J15"/>
    </row>
    <row r="16" spans="2:10">
      <c r="B16" s="17"/>
      <c r="C16" s="19" t="s">
        <v>269</v>
      </c>
      <c r="D16" s="166">
        <f>D7/(1-D8)</f>
        <v>11572.727272727274</v>
      </c>
      <c r="E16" s="40"/>
      <c r="F16"/>
      <c r="G16"/>
      <c r="H16"/>
      <c r="I16"/>
      <c r="J16"/>
    </row>
    <row r="17" spans="2:10">
      <c r="B17" s="17"/>
      <c r="C17" s="19"/>
      <c r="D17" s="168"/>
      <c r="E17" s="40"/>
      <c r="F17"/>
      <c r="G17"/>
      <c r="H17"/>
      <c r="I17"/>
      <c r="J17"/>
    </row>
    <row r="18" spans="2:10">
      <c r="B18" s="17"/>
      <c r="C18" s="19" t="s">
        <v>270</v>
      </c>
      <c r="D18" s="175">
        <f>D16+D9</f>
        <v>15388.727272727274</v>
      </c>
      <c r="E18" s="40"/>
      <c r="F18"/>
      <c r="G18"/>
      <c r="H18"/>
      <c r="I18"/>
      <c r="J18"/>
    </row>
    <row r="19" spans="2:10">
      <c r="B19" s="17"/>
      <c r="C19" s="19"/>
      <c r="D19" s="168"/>
      <c r="E19" s="40"/>
      <c r="F19"/>
      <c r="G19"/>
      <c r="H19"/>
      <c r="I19"/>
      <c r="J19"/>
    </row>
    <row r="20" spans="2:10" ht="15.75">
      <c r="B20" s="17"/>
      <c r="C20" s="19" t="s">
        <v>271</v>
      </c>
      <c r="D20" s="177">
        <f>(D18+D10)/D9</f>
        <v>5.3096769582618641</v>
      </c>
      <c r="E20" s="40"/>
      <c r="F20"/>
      <c r="G20"/>
      <c r="H20"/>
      <c r="I20"/>
      <c r="J20"/>
    </row>
    <row r="21" spans="2:10" ht="15.75" thickBot="1">
      <c r="B21" s="28"/>
      <c r="C21" s="63"/>
      <c r="D21" s="165"/>
      <c r="E21" s="30"/>
      <c r="F21"/>
      <c r="G21"/>
      <c r="H21"/>
      <c r="I21"/>
      <c r="J21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>
  <sheetPr codeName="Sheet11111211221111"/>
  <dimension ref="B1:G26"/>
  <sheetViews>
    <sheetView workbookViewId="0"/>
  </sheetViews>
  <sheetFormatPr defaultRowHeight="15"/>
  <cols>
    <col min="2" max="2" width="3.140625" customWidth="1"/>
    <col min="3" max="3" width="31.7109375" bestFit="1" customWidth="1"/>
    <col min="4" max="4" width="16.28515625" style="2" customWidth="1"/>
    <col min="5" max="5" width="3.140625" style="77" customWidth="1"/>
    <col min="6" max="6" width="13.140625" style="2" customWidth="1"/>
    <col min="7" max="7" width="14.140625" style="78" bestFit="1" customWidth="1"/>
    <col min="8" max="8" width="3.140625" customWidth="1"/>
  </cols>
  <sheetData>
    <row r="1" spans="2:7" ht="18">
      <c r="C1" s="1" t="s">
        <v>5</v>
      </c>
    </row>
    <row r="2" spans="2:7">
      <c r="C2" s="2" t="s">
        <v>143</v>
      </c>
    </row>
    <row r="4" spans="2:7">
      <c r="C4" s="3" t="s">
        <v>1</v>
      </c>
      <c r="E4" s="78"/>
    </row>
    <row r="5" spans="2:7" ht="15.75" thickBot="1">
      <c r="C5" s="33"/>
      <c r="E5" s="78"/>
    </row>
    <row r="6" spans="2:7">
      <c r="B6" s="4"/>
      <c r="C6" s="36"/>
      <c r="D6" s="37"/>
      <c r="E6" s="172"/>
      <c r="F6" s="45"/>
      <c r="G6" s="147"/>
    </row>
    <row r="7" spans="2:7">
      <c r="B7" s="7"/>
      <c r="C7" s="5" t="s">
        <v>9</v>
      </c>
      <c r="D7" s="252">
        <v>465000</v>
      </c>
      <c r="E7" s="173"/>
      <c r="F7" s="45"/>
      <c r="G7" s="147"/>
    </row>
    <row r="8" spans="2:7">
      <c r="B8" s="7"/>
      <c r="C8" s="5" t="s">
        <v>21</v>
      </c>
      <c r="D8" s="280">
        <v>208730</v>
      </c>
      <c r="E8" s="173"/>
      <c r="F8" s="45"/>
      <c r="G8" s="147"/>
    </row>
    <row r="9" spans="2:7">
      <c r="B9" s="7"/>
      <c r="C9" s="5" t="s">
        <v>45</v>
      </c>
      <c r="D9" s="280">
        <v>60400</v>
      </c>
      <c r="E9" s="173"/>
      <c r="F9" s="45"/>
      <c r="G9" s="147"/>
    </row>
    <row r="10" spans="2:7">
      <c r="B10" s="7"/>
      <c r="C10" s="5" t="s">
        <v>90</v>
      </c>
      <c r="D10" s="280">
        <v>72800</v>
      </c>
      <c r="E10" s="173"/>
      <c r="F10" s="45"/>
      <c r="G10" s="147"/>
    </row>
    <row r="11" spans="2:7">
      <c r="B11" s="7"/>
      <c r="C11" s="5" t="s">
        <v>91</v>
      </c>
      <c r="D11" s="280">
        <v>20000</v>
      </c>
      <c r="E11" s="173"/>
      <c r="F11" s="45"/>
      <c r="G11" s="147"/>
    </row>
    <row r="12" spans="2:7">
      <c r="B12" s="7"/>
      <c r="C12" s="5" t="s">
        <v>92</v>
      </c>
      <c r="D12" s="361">
        <v>1.35</v>
      </c>
      <c r="E12" s="173"/>
      <c r="F12" s="45"/>
      <c r="G12" s="147"/>
    </row>
    <row r="13" spans="2:7">
      <c r="B13" s="7"/>
      <c r="C13" s="5" t="s">
        <v>87</v>
      </c>
      <c r="D13" s="44">
        <v>0.34</v>
      </c>
      <c r="E13" s="173"/>
      <c r="F13" s="45"/>
      <c r="G13" s="147"/>
    </row>
    <row r="14" spans="2:7" ht="15.75" thickBot="1">
      <c r="B14" s="10"/>
      <c r="C14" s="11"/>
      <c r="D14" s="11"/>
      <c r="E14" s="174"/>
      <c r="F14" s="45"/>
      <c r="G14" s="147"/>
    </row>
    <row r="15" spans="2:7">
      <c r="C15" s="2"/>
      <c r="E15" s="78"/>
    </row>
    <row r="16" spans="2:7">
      <c r="C16" s="3" t="s">
        <v>4</v>
      </c>
      <c r="E16" s="78"/>
    </row>
    <row r="17" spans="2:7" ht="15.75" thickBot="1">
      <c r="C17" s="33"/>
      <c r="E17" s="78"/>
    </row>
    <row r="18" spans="2:7">
      <c r="B18" s="13"/>
      <c r="C18" s="15"/>
      <c r="D18" s="146"/>
      <c r="E18" s="39"/>
      <c r="F18"/>
      <c r="G18"/>
    </row>
    <row r="19" spans="2:7">
      <c r="B19" s="17"/>
      <c r="C19" s="19" t="s">
        <v>272</v>
      </c>
      <c r="D19" s="170">
        <f>D7-D8-D9</f>
        <v>195870</v>
      </c>
      <c r="E19" s="40"/>
      <c r="F19"/>
      <c r="G19"/>
    </row>
    <row r="20" spans="2:7">
      <c r="B20" s="17"/>
      <c r="C20" s="19" t="s">
        <v>273</v>
      </c>
      <c r="D20" s="234">
        <f>D11*D12</f>
        <v>27000</v>
      </c>
      <c r="E20" s="40"/>
      <c r="F20"/>
      <c r="G20"/>
    </row>
    <row r="21" spans="2:7">
      <c r="B21" s="17"/>
      <c r="C21" s="19" t="s">
        <v>236</v>
      </c>
      <c r="D21" s="235">
        <f>D20+D10</f>
        <v>99800</v>
      </c>
      <c r="E21" s="40"/>
      <c r="F21"/>
      <c r="G21"/>
    </row>
    <row r="22" spans="2:7">
      <c r="B22" s="17"/>
      <c r="C22" s="19" t="s">
        <v>274</v>
      </c>
      <c r="D22" s="235">
        <f>D21/(1-D13)</f>
        <v>151212.12121212124</v>
      </c>
      <c r="E22" s="40"/>
      <c r="F22"/>
      <c r="G22"/>
    </row>
    <row r="23" spans="2:7">
      <c r="B23" s="17"/>
      <c r="C23" s="19" t="s">
        <v>275</v>
      </c>
      <c r="D23" s="235">
        <f>D19-D22</f>
        <v>44657.878787878755</v>
      </c>
      <c r="E23" s="40"/>
      <c r="F23"/>
      <c r="G23"/>
    </row>
    <row r="24" spans="2:7">
      <c r="B24" s="17"/>
      <c r="C24" s="19"/>
      <c r="D24" s="160"/>
      <c r="E24" s="40"/>
      <c r="F24"/>
      <c r="G24"/>
    </row>
    <row r="25" spans="2:7" ht="15.75">
      <c r="B25" s="17"/>
      <c r="C25" s="19" t="s">
        <v>276</v>
      </c>
      <c r="D25" s="179">
        <f>D19/D23</f>
        <v>4.3860121733583979</v>
      </c>
      <c r="E25" s="40"/>
      <c r="F25"/>
      <c r="G25"/>
    </row>
    <row r="26" spans="2:7" ht="15.75" thickBot="1">
      <c r="B26" s="28"/>
      <c r="C26" s="63"/>
      <c r="D26" s="161"/>
      <c r="E26" s="30"/>
      <c r="F26"/>
      <c r="G26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>
  <sheetPr codeName="Sheet111112112211113"/>
  <dimension ref="B1:G21"/>
  <sheetViews>
    <sheetView workbookViewId="0"/>
  </sheetViews>
  <sheetFormatPr defaultRowHeight="15"/>
  <cols>
    <col min="2" max="2" width="3.140625" customWidth="1"/>
    <col min="3" max="3" width="18.7109375" bestFit="1" customWidth="1"/>
    <col min="4" max="4" width="16.28515625" style="2" customWidth="1"/>
    <col min="5" max="5" width="3.140625" style="77" customWidth="1"/>
    <col min="6" max="6" width="13.140625" style="2" customWidth="1"/>
    <col min="7" max="7" width="14.140625" style="78" bestFit="1" customWidth="1"/>
    <col min="8" max="8" width="3.140625" customWidth="1"/>
  </cols>
  <sheetData>
    <row r="1" spans="2:7" ht="18">
      <c r="C1" s="1" t="s">
        <v>5</v>
      </c>
    </row>
    <row r="2" spans="2:7">
      <c r="C2" s="2" t="s">
        <v>140</v>
      </c>
    </row>
    <row r="4" spans="2:7">
      <c r="C4" s="3" t="s">
        <v>1</v>
      </c>
      <c r="E4" s="78"/>
    </row>
    <row r="5" spans="2:7" ht="15.75" thickBot="1">
      <c r="C5" s="33"/>
      <c r="E5" s="78"/>
    </row>
    <row r="6" spans="2:7">
      <c r="B6" s="4"/>
      <c r="C6" s="36"/>
      <c r="D6" s="37"/>
      <c r="E6" s="172"/>
      <c r="F6" s="45"/>
      <c r="G6" s="147"/>
    </row>
    <row r="7" spans="2:7">
      <c r="B7" s="7"/>
      <c r="C7" s="5" t="s">
        <v>36</v>
      </c>
      <c r="D7" s="270">
        <v>0.14299999999999999</v>
      </c>
      <c r="E7" s="173"/>
      <c r="F7" s="45"/>
      <c r="G7" s="147"/>
    </row>
    <row r="8" spans="2:7">
      <c r="B8" s="7"/>
      <c r="C8" s="5" t="s">
        <v>9</v>
      </c>
      <c r="D8" s="271">
        <v>1840000</v>
      </c>
      <c r="E8" s="173"/>
      <c r="F8" s="45"/>
      <c r="G8" s="147"/>
    </row>
    <row r="9" spans="2:7">
      <c r="B9" s="7"/>
      <c r="C9" s="5" t="s">
        <v>24</v>
      </c>
      <c r="D9" s="272">
        <v>0.45</v>
      </c>
      <c r="E9" s="173"/>
      <c r="F9" s="45"/>
      <c r="G9" s="147"/>
    </row>
    <row r="10" spans="2:7">
      <c r="B10" s="7"/>
      <c r="C10" s="5" t="s">
        <v>144</v>
      </c>
      <c r="D10" s="271">
        <v>673000</v>
      </c>
      <c r="E10" s="173"/>
      <c r="F10" s="45"/>
      <c r="G10" s="147"/>
    </row>
    <row r="11" spans="2:7" ht="15.75" thickBot="1">
      <c r="B11" s="10"/>
      <c r="C11" s="11"/>
      <c r="D11" s="11"/>
      <c r="E11" s="174"/>
      <c r="F11" s="45"/>
      <c r="G11" s="147"/>
    </row>
    <row r="12" spans="2:7">
      <c r="C12" s="2"/>
      <c r="E12" s="78"/>
    </row>
    <row r="13" spans="2:7">
      <c r="C13" s="3" t="s">
        <v>4</v>
      </c>
      <c r="E13" s="78"/>
    </row>
    <row r="14" spans="2:7" ht="15.75" thickBot="1">
      <c r="C14" s="33"/>
      <c r="E14" s="78"/>
    </row>
    <row r="15" spans="2:7">
      <c r="B15" s="13"/>
      <c r="C15" s="15"/>
      <c r="D15" s="146"/>
      <c r="E15" s="39"/>
      <c r="F15"/>
      <c r="G15"/>
    </row>
    <row r="16" spans="2:7">
      <c r="B16" s="17"/>
      <c r="C16" s="19" t="s">
        <v>255</v>
      </c>
      <c r="D16" s="170">
        <f>D10/D9</f>
        <v>1495555.5555555555</v>
      </c>
      <c r="E16" s="40"/>
      <c r="F16"/>
      <c r="G16"/>
    </row>
    <row r="17" spans="2:7">
      <c r="B17" s="17"/>
      <c r="C17" s="19" t="s">
        <v>229</v>
      </c>
      <c r="D17" s="234">
        <f>D16-D10</f>
        <v>822555.5555555555</v>
      </c>
      <c r="E17" s="40"/>
      <c r="F17"/>
      <c r="G17"/>
    </row>
    <row r="18" spans="2:7">
      <c r="B18" s="17"/>
      <c r="C18" s="19" t="s">
        <v>236</v>
      </c>
      <c r="D18" s="235">
        <f>D7*D17</f>
        <v>117625.44444444442</v>
      </c>
      <c r="E18" s="40"/>
      <c r="F18"/>
      <c r="G18"/>
    </row>
    <row r="19" spans="2:7">
      <c r="B19" s="17"/>
      <c r="C19" s="19"/>
      <c r="D19" s="178"/>
      <c r="E19" s="40"/>
      <c r="F19"/>
      <c r="G19"/>
    </row>
    <row r="20" spans="2:7" ht="15.75">
      <c r="B20" s="17"/>
      <c r="C20" s="19" t="s">
        <v>277</v>
      </c>
      <c r="D20" s="236">
        <f>D18/D16</f>
        <v>7.8649999999999984E-2</v>
      </c>
      <c r="E20" s="40"/>
      <c r="F20"/>
      <c r="G20"/>
    </row>
    <row r="21" spans="2:7" ht="15.75" thickBot="1">
      <c r="B21" s="28"/>
      <c r="C21" s="63"/>
      <c r="D21" s="161"/>
      <c r="E21" s="30"/>
      <c r="F21"/>
      <c r="G21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>
  <sheetPr codeName="Sheet111112112211111"/>
  <dimension ref="B1:H29"/>
  <sheetViews>
    <sheetView workbookViewId="0"/>
  </sheetViews>
  <sheetFormatPr defaultRowHeight="15"/>
  <cols>
    <col min="2" max="2" width="3.140625" customWidth="1"/>
    <col min="3" max="3" width="15.7109375" customWidth="1"/>
    <col min="4" max="4" width="17.42578125" customWidth="1"/>
    <col min="5" max="5" width="3.140625" style="2" customWidth="1"/>
    <col min="6" max="6" width="3.140625" style="77" customWidth="1"/>
    <col min="7" max="7" width="13.7109375" style="2" customWidth="1"/>
    <col min="8" max="8" width="3.140625" customWidth="1"/>
  </cols>
  <sheetData>
    <row r="1" spans="2:8" ht="18">
      <c r="C1" s="1" t="s">
        <v>5</v>
      </c>
    </row>
    <row r="2" spans="2:8">
      <c r="C2" s="2" t="s">
        <v>303</v>
      </c>
    </row>
    <row r="4" spans="2:8">
      <c r="C4" s="3" t="s">
        <v>1</v>
      </c>
      <c r="D4" s="2"/>
      <c r="F4" s="78"/>
    </row>
    <row r="5" spans="2:8" ht="15.75" thickBot="1">
      <c r="C5" s="33"/>
      <c r="D5" s="34"/>
      <c r="F5" s="78"/>
    </row>
    <row r="6" spans="2:8">
      <c r="B6" s="4"/>
      <c r="C6" s="36"/>
      <c r="D6" s="37"/>
      <c r="E6" s="6"/>
      <c r="F6" s="79"/>
      <c r="G6" s="45"/>
    </row>
    <row r="7" spans="2:8">
      <c r="B7" s="7"/>
      <c r="C7" s="5" t="s">
        <v>13</v>
      </c>
      <c r="D7" s="291">
        <v>-32817</v>
      </c>
      <c r="E7" s="38"/>
      <c r="F7" s="80"/>
      <c r="G7" s="45"/>
    </row>
    <row r="8" spans="2:8">
      <c r="B8" s="7"/>
      <c r="C8" s="5" t="s">
        <v>9</v>
      </c>
      <c r="D8" s="291">
        <v>512621</v>
      </c>
      <c r="E8" s="38"/>
      <c r="F8" s="80"/>
      <c r="G8" s="45"/>
    </row>
    <row r="9" spans="2:8">
      <c r="B9" s="7"/>
      <c r="C9" s="5"/>
      <c r="D9" s="256"/>
      <c r="E9" s="38"/>
      <c r="F9" s="80"/>
      <c r="G9" s="45"/>
    </row>
    <row r="10" spans="2:8">
      <c r="B10" s="7"/>
      <c r="C10" s="5" t="s">
        <v>9</v>
      </c>
      <c r="D10" s="252">
        <v>785802</v>
      </c>
      <c r="E10" s="38"/>
      <c r="F10" s="80"/>
      <c r="G10" s="45"/>
    </row>
    <row r="11" spans="2:8" ht="15.75" thickBot="1">
      <c r="B11" s="10"/>
      <c r="C11" s="11"/>
      <c r="D11" s="95"/>
      <c r="E11" s="12"/>
      <c r="F11" s="80"/>
      <c r="G11" s="45"/>
    </row>
    <row r="12" spans="2:8">
      <c r="C12" s="2"/>
      <c r="D12" s="2"/>
      <c r="F12" s="78"/>
    </row>
    <row r="13" spans="2:8">
      <c r="C13" s="3" t="s">
        <v>4</v>
      </c>
      <c r="D13" s="2"/>
      <c r="F13" s="78"/>
    </row>
    <row r="14" spans="2:8" ht="15.75" thickBot="1">
      <c r="C14" s="33"/>
      <c r="D14" s="2"/>
      <c r="F14" s="78"/>
    </row>
    <row r="15" spans="2:8">
      <c r="B15" s="13"/>
      <c r="C15" s="15"/>
      <c r="D15" s="48"/>
      <c r="E15" s="48"/>
      <c r="F15" s="86"/>
      <c r="G15" s="15"/>
      <c r="H15" s="39"/>
    </row>
    <row r="16" spans="2:8" ht="15.75">
      <c r="B16" s="17"/>
      <c r="C16" s="19" t="s">
        <v>12</v>
      </c>
      <c r="D16" s="52">
        <f>D7/D8</f>
        <v>-6.4018056224774245E-2</v>
      </c>
      <c r="E16" s="97"/>
      <c r="F16" s="71"/>
      <c r="G16" s="68"/>
      <c r="H16" s="40"/>
    </row>
    <row r="17" spans="2:8">
      <c r="B17" s="17"/>
      <c r="C17" s="19"/>
      <c r="D17" s="97"/>
      <c r="E17" s="59"/>
      <c r="F17" s="71"/>
      <c r="G17" s="14"/>
      <c r="H17" s="40"/>
    </row>
    <row r="18" spans="2:8">
      <c r="B18" s="17"/>
      <c r="C18" s="19" t="s">
        <v>94</v>
      </c>
      <c r="D18" s="97"/>
      <c r="E18" s="59"/>
      <c r="F18" s="71"/>
      <c r="G18" s="85"/>
      <c r="H18" s="40"/>
    </row>
    <row r="19" spans="2:8" ht="15.75">
      <c r="B19" s="17"/>
      <c r="C19" s="19" t="s">
        <v>95</v>
      </c>
      <c r="D19" s="97"/>
      <c r="E19" s="59"/>
      <c r="F19" s="71"/>
      <c r="G19" s="171"/>
      <c r="H19" s="40"/>
    </row>
    <row r="20" spans="2:8">
      <c r="B20" s="17"/>
      <c r="C20" s="19" t="s">
        <v>96</v>
      </c>
      <c r="D20" s="97"/>
      <c r="E20" s="125"/>
      <c r="F20" s="71"/>
      <c r="G20" s="85"/>
      <c r="H20" s="40"/>
    </row>
    <row r="21" spans="2:8">
      <c r="B21" s="17"/>
      <c r="C21" s="19" t="s">
        <v>97</v>
      </c>
      <c r="D21" s="97"/>
      <c r="E21" s="125"/>
      <c r="F21" s="71"/>
      <c r="G21" s="85"/>
      <c r="H21" s="40"/>
    </row>
    <row r="22" spans="2:8">
      <c r="B22" s="17"/>
      <c r="C22" s="19" t="s">
        <v>98</v>
      </c>
      <c r="D22" s="97"/>
      <c r="E22" s="125"/>
      <c r="F22" s="71"/>
      <c r="G22" s="85"/>
      <c r="H22" s="40"/>
    </row>
    <row r="23" spans="2:8">
      <c r="B23" s="17"/>
      <c r="C23" s="19" t="s">
        <v>99</v>
      </c>
      <c r="D23" s="97"/>
      <c r="E23" s="125"/>
      <c r="F23" s="71"/>
      <c r="G23" s="85"/>
      <c r="H23" s="40"/>
    </row>
    <row r="24" spans="2:8">
      <c r="B24" s="17"/>
      <c r="C24" s="19" t="s">
        <v>100</v>
      </c>
      <c r="D24" s="97"/>
      <c r="E24" s="125"/>
      <c r="F24" s="71"/>
      <c r="G24" s="85"/>
      <c r="H24" s="40"/>
    </row>
    <row r="25" spans="2:8">
      <c r="B25" s="17"/>
      <c r="C25" s="19" t="s">
        <v>101</v>
      </c>
      <c r="D25" s="97"/>
      <c r="E25" s="125"/>
      <c r="F25" s="71"/>
      <c r="G25" s="85"/>
      <c r="H25" s="40"/>
    </row>
    <row r="26" spans="2:8">
      <c r="B26" s="17"/>
      <c r="C26" s="19" t="s">
        <v>102</v>
      </c>
      <c r="D26" s="97"/>
      <c r="E26" s="125"/>
      <c r="F26" s="71"/>
      <c r="G26" s="85"/>
      <c r="H26" s="40"/>
    </row>
    <row r="27" spans="2:8">
      <c r="B27" s="17"/>
      <c r="C27" s="19"/>
      <c r="D27" s="97"/>
      <c r="E27" s="125"/>
      <c r="F27" s="71"/>
      <c r="G27" s="85"/>
      <c r="H27" s="40"/>
    </row>
    <row r="28" spans="2:8" ht="15.75">
      <c r="B28" s="17"/>
      <c r="C28" s="19" t="s">
        <v>236</v>
      </c>
      <c r="D28" s="180">
        <f>D16*D10</f>
        <v>-50305.516617540052</v>
      </c>
      <c r="E28" s="125"/>
      <c r="F28" s="71"/>
      <c r="G28" s="68"/>
      <c r="H28" s="40"/>
    </row>
    <row r="29" spans="2:8" ht="15.75" thickBot="1">
      <c r="B29" s="28"/>
      <c r="C29" s="63"/>
      <c r="D29" s="89"/>
      <c r="E29" s="90"/>
      <c r="F29" s="89"/>
      <c r="G29" s="93"/>
      <c r="H29" s="30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>
  <sheetPr codeName="Sheet1111122111">
    <pageSetUpPr fitToPage="1"/>
  </sheetPr>
  <dimension ref="B1:BO145"/>
  <sheetViews>
    <sheetView zoomScaleNormal="100" workbookViewId="0"/>
  </sheetViews>
  <sheetFormatPr defaultRowHeight="15"/>
  <cols>
    <col min="2" max="2" width="4.5703125" style="152" bestFit="1" customWidth="1"/>
    <col min="3" max="3" width="3.7109375" customWidth="1"/>
    <col min="4" max="5" width="3.7109375" style="118" customWidth="1"/>
    <col min="6" max="6" width="6.42578125" bestFit="1" customWidth="1"/>
    <col min="7" max="7" width="8.5703125" customWidth="1"/>
    <col min="8" max="8" width="12.85546875" style="2" bestFit="1" customWidth="1"/>
    <col min="9" max="9" width="14.28515625" style="2" bestFit="1" customWidth="1"/>
    <col min="10" max="10" width="3.140625" style="2" customWidth="1"/>
    <col min="11" max="11" width="13.42578125" style="2" customWidth="1"/>
    <col min="12" max="12" width="3.140625" style="78" customWidth="1"/>
    <col min="13" max="13" width="11.28515625" bestFit="1" customWidth="1"/>
    <col min="14" max="14" width="3.140625" customWidth="1"/>
    <col min="15" max="15" width="11.28515625" bestFit="1" customWidth="1"/>
    <col min="19" max="19" width="11" bestFit="1" customWidth="1"/>
    <col min="20" max="20" width="3.140625" customWidth="1"/>
    <col min="21" max="21" width="12.28515625" bestFit="1" customWidth="1"/>
    <col min="22" max="22" width="3.140625" customWidth="1"/>
    <col min="24" max="24" width="11.28515625" bestFit="1" customWidth="1"/>
  </cols>
  <sheetData>
    <row r="1" spans="2:24" ht="18">
      <c r="C1" s="1" t="s">
        <v>5</v>
      </c>
    </row>
    <row r="2" spans="2:24">
      <c r="C2" s="504" t="s">
        <v>301</v>
      </c>
      <c r="D2" s="504"/>
      <c r="E2" s="504"/>
      <c r="F2" s="504"/>
    </row>
    <row r="4" spans="2:24">
      <c r="C4" s="3" t="s">
        <v>1</v>
      </c>
      <c r="D4" s="119"/>
      <c r="E4" s="119"/>
      <c r="F4" s="2"/>
      <c r="G4" s="2"/>
    </row>
    <row r="5" spans="2:24" ht="15.75" thickBot="1">
      <c r="C5" s="33"/>
      <c r="D5" s="119"/>
      <c r="E5" s="119"/>
      <c r="F5" s="2"/>
      <c r="G5" s="2"/>
    </row>
    <row r="6" spans="2:24">
      <c r="B6" s="479"/>
      <c r="C6" s="380"/>
      <c r="D6" s="381"/>
      <c r="E6" s="381"/>
      <c r="F6" s="382"/>
      <c r="G6" s="382"/>
      <c r="H6" s="380"/>
      <c r="I6" s="380"/>
      <c r="J6" s="380"/>
      <c r="K6" s="380"/>
      <c r="L6" s="493"/>
      <c r="M6" s="383"/>
      <c r="N6" s="383"/>
      <c r="O6" s="383"/>
      <c r="P6" s="383"/>
      <c r="Q6" s="383"/>
      <c r="R6" s="383"/>
      <c r="S6" s="383"/>
      <c r="T6" s="383"/>
      <c r="U6" s="383"/>
      <c r="V6" s="384"/>
    </row>
    <row r="7" spans="2:24">
      <c r="B7" s="480"/>
      <c r="C7" s="509" t="s">
        <v>141</v>
      </c>
      <c r="D7" s="509"/>
      <c r="E7" s="509"/>
      <c r="F7" s="509"/>
      <c r="G7" s="509"/>
      <c r="H7" s="509"/>
      <c r="I7" s="509"/>
      <c r="J7" s="509"/>
      <c r="K7" s="509"/>
      <c r="L7" s="509"/>
      <c r="M7" s="509"/>
      <c r="N7" s="509"/>
      <c r="O7" s="509"/>
      <c r="P7" s="509"/>
      <c r="Q7" s="509"/>
      <c r="R7" s="509"/>
      <c r="S7" s="509"/>
      <c r="T7" s="509"/>
      <c r="U7" s="509"/>
      <c r="V7" s="393"/>
    </row>
    <row r="8" spans="2:24" ht="15.75">
      <c r="B8" s="480"/>
      <c r="C8" s="394"/>
      <c r="D8" s="395"/>
      <c r="E8" s="396"/>
      <c r="F8" s="397"/>
      <c r="G8" s="481"/>
      <c r="H8" s="399"/>
      <c r="I8" s="392">
        <v>2013</v>
      </c>
      <c r="J8" s="482"/>
      <c r="K8" s="483">
        <v>2014</v>
      </c>
      <c r="L8" s="490"/>
      <c r="M8" s="400"/>
      <c r="N8" s="400"/>
      <c r="O8" s="400"/>
      <c r="P8" s="400"/>
      <c r="Q8" s="400"/>
      <c r="R8" s="400"/>
      <c r="S8" s="392">
        <v>2013</v>
      </c>
      <c r="T8" s="482"/>
      <c r="U8" s="483">
        <v>2014</v>
      </c>
      <c r="V8" s="393"/>
    </row>
    <row r="9" spans="2:24" ht="15.75">
      <c r="B9" s="480"/>
      <c r="C9" s="394"/>
      <c r="D9" s="395"/>
      <c r="E9" s="396"/>
      <c r="F9" s="397"/>
      <c r="G9" s="398" t="s">
        <v>62</v>
      </c>
      <c r="H9" s="399"/>
      <c r="I9" s="399"/>
      <c r="J9" s="399"/>
      <c r="K9" s="430"/>
      <c r="L9" s="490"/>
      <c r="M9" s="394"/>
      <c r="N9" s="395"/>
      <c r="O9" s="396" t="s">
        <v>63</v>
      </c>
      <c r="P9" s="397"/>
      <c r="Q9" s="398"/>
      <c r="R9" s="405"/>
      <c r="S9" s="484"/>
      <c r="T9" s="484"/>
      <c r="U9" s="485"/>
      <c r="V9" s="393"/>
    </row>
    <row r="10" spans="2:24" ht="15.75">
      <c r="B10" s="480"/>
      <c r="C10" s="394" t="s">
        <v>2</v>
      </c>
      <c r="D10" s="395"/>
      <c r="E10" s="396"/>
      <c r="F10" s="397"/>
      <c r="G10" s="398"/>
      <c r="H10" s="399"/>
      <c r="I10" s="399"/>
      <c r="J10" s="399"/>
      <c r="K10" s="430"/>
      <c r="L10" s="490"/>
      <c r="M10" s="394" t="s">
        <v>3</v>
      </c>
      <c r="N10" s="395"/>
      <c r="O10" s="396"/>
      <c r="P10" s="397"/>
      <c r="Q10" s="398"/>
      <c r="R10" s="405"/>
      <c r="S10" s="484"/>
      <c r="T10" s="484"/>
      <c r="U10" s="485"/>
      <c r="V10" s="393"/>
    </row>
    <row r="11" spans="2:24" ht="15.75">
      <c r="B11" s="480"/>
      <c r="C11" s="394"/>
      <c r="D11" s="395" t="s">
        <v>50</v>
      </c>
      <c r="E11" s="396"/>
      <c r="F11" s="397"/>
      <c r="G11" s="398"/>
      <c r="H11" s="399"/>
      <c r="I11" s="422">
        <v>4607</v>
      </c>
      <c r="J11" s="422"/>
      <c r="K11" s="422">
        <v>4910</v>
      </c>
      <c r="L11" s="491"/>
      <c r="M11" s="394"/>
      <c r="N11" s="395" t="s">
        <v>52</v>
      </c>
      <c r="O11" s="396"/>
      <c r="P11" s="397"/>
      <c r="Q11" s="398"/>
      <c r="R11" s="405"/>
      <c r="S11" s="422">
        <v>3413</v>
      </c>
      <c r="T11" s="422"/>
      <c r="U11" s="422">
        <v>3846</v>
      </c>
      <c r="V11" s="393"/>
      <c r="X11" s="497"/>
    </row>
    <row r="12" spans="2:24" ht="15.75">
      <c r="B12" s="480"/>
      <c r="C12" s="394"/>
      <c r="D12" s="395" t="s">
        <v>16</v>
      </c>
      <c r="E12" s="396"/>
      <c r="F12" s="397"/>
      <c r="G12" s="398"/>
      <c r="H12" s="399"/>
      <c r="I12" s="431">
        <v>6702</v>
      </c>
      <c r="J12" s="431"/>
      <c r="K12" s="424">
        <v>8149</v>
      </c>
      <c r="L12" s="491"/>
      <c r="M12" s="394"/>
      <c r="N12" s="395" t="s">
        <v>53</v>
      </c>
      <c r="O12" s="396"/>
      <c r="P12" s="397"/>
      <c r="Q12" s="398"/>
      <c r="R12" s="405"/>
      <c r="S12" s="431">
        <v>2768</v>
      </c>
      <c r="T12" s="431"/>
      <c r="U12" s="424">
        <v>3416</v>
      </c>
      <c r="V12" s="393"/>
      <c r="X12" s="497"/>
    </row>
    <row r="13" spans="2:24" ht="15.75">
      <c r="B13" s="480"/>
      <c r="C13" s="394"/>
      <c r="D13" s="395" t="s">
        <v>7</v>
      </c>
      <c r="E13" s="396"/>
      <c r="F13" s="397"/>
      <c r="G13" s="398"/>
      <c r="H13" s="399"/>
      <c r="I13" s="436">
        <v>17357</v>
      </c>
      <c r="J13" s="431"/>
      <c r="K13" s="425">
        <v>19350</v>
      </c>
      <c r="L13" s="491"/>
      <c r="M13" s="394"/>
      <c r="N13" s="395" t="s">
        <v>103</v>
      </c>
      <c r="O13" s="396"/>
      <c r="P13" s="397"/>
      <c r="Q13" s="398"/>
      <c r="R13" s="405"/>
      <c r="S13" s="436">
        <v>138</v>
      </c>
      <c r="T13" s="436"/>
      <c r="U13" s="425">
        <v>165</v>
      </c>
      <c r="V13" s="393"/>
      <c r="X13" s="497"/>
    </row>
    <row r="14" spans="2:24" ht="15.75">
      <c r="B14" s="480"/>
      <c r="C14" s="394"/>
      <c r="D14" s="395"/>
      <c r="E14" s="396" t="s">
        <v>56</v>
      </c>
      <c r="F14" s="397"/>
      <c r="G14" s="398"/>
      <c r="H14" s="399"/>
      <c r="I14" s="486">
        <f>I11+I12+I13</f>
        <v>28666</v>
      </c>
      <c r="J14" s="486"/>
      <c r="K14" s="486">
        <f>K11+K12+K13</f>
        <v>32409</v>
      </c>
      <c r="L14" s="491"/>
      <c r="M14" s="394"/>
      <c r="N14" s="395"/>
      <c r="O14" s="396" t="s">
        <v>56</v>
      </c>
      <c r="P14" s="397"/>
      <c r="Q14" s="398"/>
      <c r="R14" s="405"/>
      <c r="S14" s="486">
        <f>S11+S12+S13</f>
        <v>6319</v>
      </c>
      <c r="T14" s="486"/>
      <c r="U14" s="486">
        <f>U11+U12+U13</f>
        <v>7427</v>
      </c>
      <c r="V14" s="393"/>
      <c r="X14" s="497"/>
    </row>
    <row r="15" spans="2:24" ht="15.75">
      <c r="B15" s="480"/>
      <c r="C15" s="395"/>
      <c r="D15" s="395"/>
      <c r="E15" s="395"/>
      <c r="F15" s="395"/>
      <c r="G15" s="395"/>
      <c r="H15" s="395"/>
      <c r="I15" s="395"/>
      <c r="J15" s="395"/>
      <c r="K15" s="395"/>
      <c r="L15" s="491"/>
      <c r="M15" s="394" t="s">
        <v>54</v>
      </c>
      <c r="N15" s="395"/>
      <c r="O15" s="396"/>
      <c r="P15" s="397"/>
      <c r="Q15" s="398"/>
      <c r="R15" s="405"/>
      <c r="S15" s="436">
        <v>22500</v>
      </c>
      <c r="T15" s="431"/>
      <c r="U15" s="425">
        <v>19000</v>
      </c>
      <c r="V15" s="393"/>
      <c r="X15" s="497"/>
    </row>
    <row r="16" spans="2:24" ht="15.75">
      <c r="B16" s="480"/>
      <c r="C16" s="395"/>
      <c r="D16" s="395"/>
      <c r="E16" s="395"/>
      <c r="F16" s="395"/>
      <c r="G16" s="395"/>
      <c r="H16" s="395"/>
      <c r="I16" s="395"/>
      <c r="J16" s="395"/>
      <c r="K16" s="395"/>
      <c r="L16" s="491"/>
      <c r="M16" s="394" t="s">
        <v>58</v>
      </c>
      <c r="N16" s="395"/>
      <c r="O16" s="396"/>
      <c r="P16" s="397"/>
      <c r="Q16" s="398"/>
      <c r="R16" s="405"/>
      <c r="S16" s="422"/>
      <c r="T16" s="422"/>
      <c r="U16" s="485"/>
      <c r="V16" s="393"/>
      <c r="X16" s="497"/>
    </row>
    <row r="17" spans="2:24" ht="15.75">
      <c r="B17" s="480"/>
      <c r="C17" s="395"/>
      <c r="D17" s="395"/>
      <c r="E17" s="395"/>
      <c r="F17" s="395"/>
      <c r="G17" s="395"/>
      <c r="H17" s="395"/>
      <c r="I17" s="395"/>
      <c r="J17" s="395"/>
      <c r="K17" s="395"/>
      <c r="L17" s="491"/>
      <c r="M17" s="394"/>
      <c r="N17" s="395" t="s">
        <v>59</v>
      </c>
      <c r="O17" s="396"/>
      <c r="P17" s="397"/>
      <c r="Q17" s="398"/>
      <c r="R17" s="405"/>
      <c r="S17" s="422">
        <v>38000</v>
      </c>
      <c r="T17" s="422"/>
      <c r="U17" s="422">
        <v>38000</v>
      </c>
      <c r="V17" s="393"/>
    </row>
    <row r="18" spans="2:24" ht="15.75">
      <c r="B18" s="480"/>
      <c r="C18" s="394" t="s">
        <v>57</v>
      </c>
      <c r="D18" s="395"/>
      <c r="E18" s="396"/>
      <c r="F18" s="397"/>
      <c r="G18" s="398"/>
      <c r="H18" s="399"/>
      <c r="I18" s="487"/>
      <c r="J18" s="487"/>
      <c r="K18" s="488"/>
      <c r="L18" s="492"/>
      <c r="M18" s="394"/>
      <c r="N18" s="395" t="s">
        <v>60</v>
      </c>
      <c r="O18" s="396"/>
      <c r="P18" s="397"/>
      <c r="Q18" s="398"/>
      <c r="R18" s="405"/>
      <c r="S18" s="436">
        <v>20535</v>
      </c>
      <c r="T18" s="431"/>
      <c r="U18" s="425">
        <v>44792</v>
      </c>
      <c r="V18" s="393"/>
    </row>
    <row r="19" spans="2:24" ht="15.75">
      <c r="B19" s="480"/>
      <c r="C19" s="394"/>
      <c r="D19" s="395" t="s">
        <v>51</v>
      </c>
      <c r="E19" s="396"/>
      <c r="F19" s="397"/>
      <c r="G19" s="398"/>
      <c r="H19" s="399"/>
      <c r="I19" s="436">
        <v>58688</v>
      </c>
      <c r="J19" s="431"/>
      <c r="K19" s="436">
        <v>76810</v>
      </c>
      <c r="L19" s="492"/>
      <c r="M19" s="394"/>
      <c r="N19" s="395"/>
      <c r="O19" s="396" t="s">
        <v>56</v>
      </c>
      <c r="P19" s="397"/>
      <c r="Q19" s="398"/>
      <c r="R19" s="405"/>
      <c r="S19" s="489">
        <f>S17+S18</f>
        <v>58535</v>
      </c>
      <c r="T19" s="486"/>
      <c r="U19" s="489">
        <f>U17+U18</f>
        <v>82792</v>
      </c>
      <c r="V19" s="393"/>
    </row>
    <row r="20" spans="2:24" ht="16.5" thickBot="1">
      <c r="B20" s="480"/>
      <c r="C20" s="394" t="s">
        <v>10</v>
      </c>
      <c r="D20" s="395"/>
      <c r="E20" s="396"/>
      <c r="F20" s="397"/>
      <c r="G20" s="398"/>
      <c r="H20" s="399"/>
      <c r="I20" s="408">
        <f>I14+I19</f>
        <v>87354</v>
      </c>
      <c r="J20" s="486"/>
      <c r="K20" s="408">
        <f>K14+K19</f>
        <v>109219</v>
      </c>
      <c r="L20" s="492"/>
      <c r="M20" s="394" t="s">
        <v>61</v>
      </c>
      <c r="N20" s="395"/>
      <c r="O20" s="396"/>
      <c r="P20" s="397"/>
      <c r="Q20" s="398"/>
      <c r="R20" s="405"/>
      <c r="S20" s="408">
        <f>S19+S15+S14</f>
        <v>87354</v>
      </c>
      <c r="T20" s="486"/>
      <c r="U20" s="408">
        <f>U19+U15+U14</f>
        <v>109219</v>
      </c>
      <c r="V20" s="393"/>
    </row>
    <row r="21" spans="2:24" ht="16.5" thickTop="1" thickBot="1">
      <c r="B21" s="494"/>
      <c r="C21" s="410"/>
      <c r="D21" s="410"/>
      <c r="E21" s="410"/>
      <c r="F21" s="410"/>
      <c r="G21" s="410"/>
      <c r="H21" s="410"/>
      <c r="I21" s="410"/>
      <c r="J21" s="410"/>
      <c r="K21" s="410"/>
      <c r="L21" s="495"/>
      <c r="M21" s="414"/>
      <c r="N21" s="414"/>
      <c r="O21" s="496"/>
      <c r="P21" s="414"/>
      <c r="Q21" s="496"/>
      <c r="R21" s="414"/>
      <c r="S21" s="414"/>
      <c r="T21" s="414"/>
      <c r="U21" s="414"/>
      <c r="V21" s="415"/>
    </row>
    <row r="22" spans="2:24" ht="15.75" thickBot="1">
      <c r="M22" s="427"/>
      <c r="X22" s="427"/>
    </row>
    <row r="23" spans="2:24">
      <c r="B23" s="195"/>
      <c r="C23" s="37"/>
      <c r="D23" s="121"/>
      <c r="E23" s="121"/>
      <c r="F23" s="37"/>
      <c r="G23" s="37"/>
      <c r="H23" s="37"/>
      <c r="I23" s="37"/>
      <c r="J23" s="6"/>
      <c r="K23" s="45"/>
      <c r="L23" s="147"/>
    </row>
    <row r="24" spans="2:24">
      <c r="B24" s="198"/>
      <c r="C24" s="509" t="s">
        <v>142</v>
      </c>
      <c r="D24" s="509"/>
      <c r="E24" s="509"/>
      <c r="F24" s="509"/>
      <c r="G24" s="509"/>
      <c r="H24" s="509"/>
      <c r="I24" s="509"/>
      <c r="J24" s="38"/>
      <c r="K24" s="45"/>
      <c r="L24" s="147"/>
    </row>
    <row r="25" spans="2:24">
      <c r="B25" s="198"/>
      <c r="C25" s="508" t="s">
        <v>321</v>
      </c>
      <c r="D25" s="508"/>
      <c r="E25" s="508"/>
      <c r="F25" s="508"/>
      <c r="G25" s="508"/>
      <c r="H25" s="508"/>
      <c r="I25" s="508"/>
      <c r="J25" s="38"/>
      <c r="K25" s="45"/>
      <c r="L25" s="147"/>
    </row>
    <row r="26" spans="2:24">
      <c r="B26" s="198"/>
      <c r="C26" s="5"/>
      <c r="D26" s="128"/>
      <c r="E26" s="128"/>
      <c r="F26" s="5"/>
      <c r="G26" s="5"/>
      <c r="H26" s="196"/>
      <c r="I26" s="196"/>
      <c r="J26" s="38"/>
      <c r="K26" s="45"/>
      <c r="L26" s="147"/>
    </row>
    <row r="27" spans="2:24">
      <c r="B27" s="198"/>
      <c r="C27" s="5" t="s">
        <v>9</v>
      </c>
      <c r="D27" s="128"/>
      <c r="E27" s="128"/>
      <c r="F27" s="5"/>
      <c r="G27" s="5"/>
      <c r="H27" s="274"/>
      <c r="I27" s="275">
        <v>205227</v>
      </c>
      <c r="J27" s="38"/>
      <c r="K27" s="442"/>
      <c r="L27" s="147"/>
      <c r="M27" s="426"/>
      <c r="S27" s="354"/>
    </row>
    <row r="28" spans="2:24">
      <c r="B28" s="198"/>
      <c r="C28" s="5" t="s">
        <v>21</v>
      </c>
      <c r="D28" s="128"/>
      <c r="E28" s="128"/>
      <c r="F28" s="5"/>
      <c r="G28" s="5"/>
      <c r="H28" s="274"/>
      <c r="I28" s="276">
        <v>138383</v>
      </c>
      <c r="J28" s="38"/>
      <c r="K28" s="442"/>
      <c r="L28" s="147"/>
      <c r="M28" s="426"/>
    </row>
    <row r="29" spans="2:24">
      <c r="B29" s="198"/>
      <c r="C29" s="5" t="s">
        <v>104</v>
      </c>
      <c r="D29" s="128"/>
      <c r="E29" s="128"/>
      <c r="F29" s="5"/>
      <c r="G29" s="5"/>
      <c r="H29" s="274"/>
      <c r="I29" s="277">
        <v>5910</v>
      </c>
      <c r="J29" s="38"/>
      <c r="K29" s="442"/>
      <c r="L29" s="147"/>
      <c r="M29" s="426"/>
    </row>
    <row r="30" spans="2:24">
      <c r="B30" s="198"/>
      <c r="C30" s="5" t="s">
        <v>105</v>
      </c>
      <c r="D30" s="128"/>
      <c r="E30" s="128"/>
      <c r="F30" s="5"/>
      <c r="G30" s="5"/>
      <c r="H30" s="274"/>
      <c r="I30" s="293">
        <f>I27-I28-I29</f>
        <v>60934</v>
      </c>
      <c r="J30" s="38"/>
      <c r="K30" s="442"/>
      <c r="L30" s="147"/>
      <c r="M30" s="426"/>
    </row>
    <row r="31" spans="2:24">
      <c r="B31" s="198"/>
      <c r="C31" s="5" t="s">
        <v>106</v>
      </c>
      <c r="D31" s="128"/>
      <c r="E31" s="128"/>
      <c r="F31" s="5"/>
      <c r="G31" s="5"/>
      <c r="H31" s="274"/>
      <c r="I31" s="277">
        <v>1617</v>
      </c>
      <c r="J31" s="38"/>
      <c r="K31" s="442"/>
      <c r="L31" s="147"/>
      <c r="M31" s="426"/>
    </row>
    <row r="32" spans="2:24">
      <c r="B32" s="198"/>
      <c r="C32" s="5" t="s">
        <v>107</v>
      </c>
      <c r="D32" s="128"/>
      <c r="E32" s="128"/>
      <c r="F32" s="5"/>
      <c r="G32" s="5"/>
      <c r="H32" s="274"/>
      <c r="I32" s="293">
        <f>I30-I31</f>
        <v>59317</v>
      </c>
      <c r="J32" s="38"/>
      <c r="K32" s="442"/>
      <c r="L32" s="147"/>
      <c r="M32" s="426"/>
      <c r="O32" s="359"/>
    </row>
    <row r="33" spans="2:13">
      <c r="B33" s="198"/>
      <c r="C33" s="5" t="s">
        <v>108</v>
      </c>
      <c r="D33" s="128"/>
      <c r="E33" s="128"/>
      <c r="F33" s="5"/>
      <c r="G33" s="5"/>
      <c r="H33" s="274"/>
      <c r="I33" s="277">
        <v>20760</v>
      </c>
      <c r="J33" s="38"/>
      <c r="K33" s="442"/>
      <c r="L33" s="147"/>
      <c r="M33" s="426"/>
    </row>
    <row r="34" spans="2:13" ht="15.75" thickBot="1">
      <c r="B34" s="198"/>
      <c r="C34" s="5" t="s">
        <v>13</v>
      </c>
      <c r="D34" s="128"/>
      <c r="E34" s="128"/>
      <c r="F34" s="5"/>
      <c r="G34" s="5"/>
      <c r="H34" s="274"/>
      <c r="I34" s="292">
        <f>I32-I33</f>
        <v>38557</v>
      </c>
      <c r="J34" s="38"/>
      <c r="K34" s="442"/>
      <c r="L34" s="147"/>
      <c r="M34" s="426"/>
    </row>
    <row r="35" spans="2:13" ht="15.75" thickTop="1">
      <c r="B35" s="198"/>
      <c r="C35" s="5"/>
      <c r="D35" s="128"/>
      <c r="E35" s="128"/>
      <c r="F35" s="5"/>
      <c r="G35" s="5"/>
      <c r="H35" s="274"/>
      <c r="I35" s="275"/>
      <c r="J35" s="38"/>
      <c r="K35" s="45"/>
      <c r="L35" s="147"/>
    </row>
    <row r="36" spans="2:13">
      <c r="B36" s="198"/>
      <c r="C36" s="5" t="s">
        <v>109</v>
      </c>
      <c r="D36" s="128"/>
      <c r="E36" s="128"/>
      <c r="F36" s="5"/>
      <c r="G36" s="5"/>
      <c r="H36" s="275">
        <v>14300</v>
      </c>
      <c r="I36" s="443"/>
      <c r="J36" s="38"/>
      <c r="K36" s="45"/>
      <c r="L36" s="147"/>
    </row>
    <row r="37" spans="2:13">
      <c r="B37" s="198"/>
      <c r="C37" s="5" t="s">
        <v>55</v>
      </c>
      <c r="D37" s="128"/>
      <c r="E37" s="128"/>
      <c r="F37" s="5"/>
      <c r="G37" s="5"/>
      <c r="H37" s="294">
        <f>I34-H36</f>
        <v>24257</v>
      </c>
      <c r="I37" s="441"/>
      <c r="J37" s="38"/>
      <c r="K37" s="45"/>
      <c r="L37" s="147"/>
    </row>
    <row r="38" spans="2:13" ht="15.75" thickBot="1">
      <c r="B38" s="197"/>
      <c r="C38" s="11"/>
      <c r="D38" s="122"/>
      <c r="E38" s="122"/>
      <c r="F38" s="11"/>
      <c r="G38" s="11"/>
      <c r="H38" s="11"/>
      <c r="I38" s="11"/>
      <c r="J38" s="12"/>
      <c r="K38" s="45"/>
      <c r="L38" s="147"/>
    </row>
    <row r="40" spans="2:13">
      <c r="C40" s="3" t="s">
        <v>4</v>
      </c>
    </row>
    <row r="41" spans="2:13" ht="15.75" thickBot="1"/>
    <row r="42" spans="2:13">
      <c r="B42" s="156"/>
      <c r="C42" s="15"/>
      <c r="D42" s="148"/>
      <c r="E42" s="148"/>
      <c r="F42" s="15"/>
      <c r="G42" s="15"/>
      <c r="H42" s="15"/>
      <c r="I42" s="15"/>
      <c r="J42" s="16"/>
    </row>
    <row r="43" spans="2:13">
      <c r="B43" s="157" t="s">
        <v>145</v>
      </c>
      <c r="C43" s="199" t="s">
        <v>110</v>
      </c>
      <c r="D43" s="26"/>
      <c r="E43" s="26"/>
      <c r="F43" s="14"/>
      <c r="G43" s="14"/>
      <c r="H43" s="14"/>
      <c r="I43" s="14"/>
      <c r="J43" s="18"/>
    </row>
    <row r="44" spans="2:13">
      <c r="B44" s="157"/>
      <c r="C44" s="14"/>
      <c r="D44" s="26"/>
      <c r="E44" s="26"/>
      <c r="F44" s="14"/>
      <c r="G44" s="14"/>
      <c r="H44" s="14"/>
      <c r="I44" s="14"/>
      <c r="J44" s="18"/>
    </row>
    <row r="45" spans="2:13" ht="15.75">
      <c r="B45" s="157"/>
      <c r="C45" s="14" t="s">
        <v>309</v>
      </c>
      <c r="D45" s="26"/>
      <c r="E45" s="26"/>
      <c r="F45" s="14"/>
      <c r="G45" s="14"/>
      <c r="H45" s="14"/>
      <c r="I45" s="177">
        <f>I14/S14</f>
        <v>4.5364772907105557</v>
      </c>
      <c r="J45" s="18"/>
    </row>
    <row r="46" spans="2:13" ht="15.75">
      <c r="B46" s="157"/>
      <c r="C46" s="14" t="s">
        <v>315</v>
      </c>
      <c r="D46" s="26"/>
      <c r="E46" s="26"/>
      <c r="F46" s="14"/>
      <c r="G46" s="14"/>
      <c r="H46" s="14"/>
      <c r="I46" s="177">
        <f>K14/U14</f>
        <v>4.3636730846909924</v>
      </c>
      <c r="J46" s="18"/>
    </row>
    <row r="47" spans="2:13" ht="15.75">
      <c r="B47" s="157"/>
      <c r="C47" s="14"/>
      <c r="D47" s="26"/>
      <c r="E47" s="26"/>
      <c r="F47" s="14"/>
      <c r="G47" s="14"/>
      <c r="H47" s="14"/>
      <c r="I47" s="176"/>
      <c r="J47" s="18"/>
    </row>
    <row r="48" spans="2:13" ht="15.75">
      <c r="B48" s="157"/>
      <c r="C48" s="14" t="s">
        <v>310</v>
      </c>
      <c r="D48" s="26"/>
      <c r="E48" s="26"/>
      <c r="F48" s="14"/>
      <c r="G48" s="14"/>
      <c r="H48" s="14"/>
      <c r="I48" s="177">
        <f>(I14-I13)/S14</f>
        <v>1.7896819116948883</v>
      </c>
      <c r="J48" s="18"/>
    </row>
    <row r="49" spans="2:10" ht="15.75">
      <c r="B49" s="157"/>
      <c r="C49" s="14" t="s">
        <v>316</v>
      </c>
      <c r="D49" s="26"/>
      <c r="E49" s="26"/>
      <c r="F49" s="14"/>
      <c r="G49" s="14"/>
      <c r="H49" s="14"/>
      <c r="I49" s="177">
        <f>(K14-K13)/U14</f>
        <v>1.7583142587855123</v>
      </c>
      <c r="J49" s="18"/>
    </row>
    <row r="50" spans="2:10" ht="15.75">
      <c r="B50" s="157"/>
      <c r="C50" s="14"/>
      <c r="D50" s="26"/>
      <c r="E50" s="26"/>
      <c r="F50" s="14"/>
      <c r="G50" s="14"/>
      <c r="H50" s="14"/>
      <c r="I50" s="176"/>
      <c r="J50" s="18"/>
    </row>
    <row r="51" spans="2:10" ht="15.75">
      <c r="B51" s="157"/>
      <c r="C51" s="14" t="s">
        <v>311</v>
      </c>
      <c r="D51" s="26"/>
      <c r="E51" s="26"/>
      <c r="F51" s="14"/>
      <c r="G51" s="14"/>
      <c r="H51" s="14"/>
      <c r="I51" s="177">
        <f>I11/S14</f>
        <v>0.72907105554676377</v>
      </c>
      <c r="J51" s="18"/>
    </row>
    <row r="52" spans="2:10" ht="15.75">
      <c r="B52" s="157"/>
      <c r="C52" s="14" t="s">
        <v>317</v>
      </c>
      <c r="D52" s="26"/>
      <c r="E52" s="26"/>
      <c r="F52" s="14"/>
      <c r="G52" s="14"/>
      <c r="H52" s="14"/>
      <c r="I52" s="177">
        <f>K11/U14</f>
        <v>0.66110138683182984</v>
      </c>
      <c r="J52" s="18"/>
    </row>
    <row r="53" spans="2:10" ht="15.75">
      <c r="B53" s="157"/>
      <c r="C53" s="14"/>
      <c r="D53" s="26"/>
      <c r="E53" s="26"/>
      <c r="F53" s="14"/>
      <c r="G53" s="14"/>
      <c r="H53" s="14"/>
      <c r="I53" s="176"/>
      <c r="J53" s="18"/>
    </row>
    <row r="54" spans="2:10" ht="15.75">
      <c r="B54" s="157"/>
      <c r="C54" s="199" t="s">
        <v>111</v>
      </c>
      <c r="D54" s="26"/>
      <c r="E54" s="26"/>
      <c r="F54" s="14"/>
      <c r="G54" s="14"/>
      <c r="H54" s="14"/>
      <c r="I54" s="176"/>
      <c r="J54" s="18"/>
    </row>
    <row r="55" spans="2:10" ht="15.75">
      <c r="B55" s="157"/>
      <c r="C55" s="14"/>
      <c r="D55" s="26"/>
      <c r="E55" s="26"/>
      <c r="F55" s="14"/>
      <c r="G55" s="14"/>
      <c r="H55" s="14"/>
      <c r="I55" s="176"/>
      <c r="J55" s="18"/>
    </row>
    <row r="56" spans="2:10" ht="15.75">
      <c r="B56" s="157"/>
      <c r="C56" s="14" t="s">
        <v>34</v>
      </c>
      <c r="D56" s="26"/>
      <c r="E56" s="26"/>
      <c r="F56" s="14"/>
      <c r="G56" s="14"/>
      <c r="H56" s="14"/>
      <c r="I56" s="177">
        <f>I27/K20</f>
        <v>1.8790411924665122</v>
      </c>
      <c r="J56" s="18"/>
    </row>
    <row r="57" spans="2:10" ht="15.75">
      <c r="B57" s="157"/>
      <c r="C57" s="14" t="s">
        <v>22</v>
      </c>
      <c r="D57" s="26"/>
      <c r="E57" s="26"/>
      <c r="F57" s="14"/>
      <c r="G57" s="14"/>
      <c r="H57" s="14"/>
      <c r="I57" s="177">
        <f>I28/K13</f>
        <v>7.1515762273901808</v>
      </c>
      <c r="J57" s="18"/>
    </row>
    <row r="58" spans="2:10" ht="15.75">
      <c r="B58" s="157"/>
      <c r="C58" s="14" t="s">
        <v>18</v>
      </c>
      <c r="D58" s="26"/>
      <c r="E58" s="26"/>
      <c r="F58" s="14"/>
      <c r="G58" s="14"/>
      <c r="H58" s="14"/>
      <c r="I58" s="177">
        <f>I27/K12</f>
        <v>25.18431709412198</v>
      </c>
      <c r="J58" s="18"/>
    </row>
    <row r="59" spans="2:10" ht="15.75">
      <c r="B59" s="157"/>
      <c r="C59" s="14"/>
      <c r="D59" s="26"/>
      <c r="E59" s="26"/>
      <c r="F59" s="14"/>
      <c r="G59" s="14"/>
      <c r="H59" s="14"/>
      <c r="I59" s="203"/>
      <c r="J59" s="18"/>
    </row>
    <row r="60" spans="2:10" ht="15.75">
      <c r="B60" s="157"/>
      <c r="C60" s="199" t="s">
        <v>112</v>
      </c>
      <c r="D60" s="26"/>
      <c r="E60" s="26"/>
      <c r="F60" s="14"/>
      <c r="G60" s="14"/>
      <c r="H60" s="14"/>
      <c r="I60" s="203"/>
      <c r="J60" s="18"/>
    </row>
    <row r="61" spans="2:10" ht="15.75">
      <c r="B61" s="157"/>
      <c r="C61" s="14"/>
      <c r="D61" s="26"/>
      <c r="E61" s="26"/>
      <c r="F61" s="14"/>
      <c r="G61" s="14"/>
      <c r="H61" s="14"/>
      <c r="I61" s="203"/>
      <c r="J61" s="18"/>
    </row>
    <row r="62" spans="2:10" ht="15.75">
      <c r="B62" s="157"/>
      <c r="C62" s="14" t="s">
        <v>312</v>
      </c>
      <c r="D62" s="26"/>
      <c r="E62" s="26"/>
      <c r="F62" s="14"/>
      <c r="G62" s="14"/>
      <c r="H62" s="14"/>
      <c r="I62" s="43">
        <f>(S14+S15)/S20</f>
        <v>0.32991047919957872</v>
      </c>
      <c r="J62" s="18"/>
    </row>
    <row r="63" spans="2:10" ht="15.75">
      <c r="B63" s="157"/>
      <c r="C63" s="14" t="s">
        <v>318</v>
      </c>
      <c r="D63" s="26"/>
      <c r="E63" s="26"/>
      <c r="F63" s="14"/>
      <c r="G63" s="14"/>
      <c r="H63" s="14"/>
      <c r="I63" s="43">
        <f>(U15+U14)/U20</f>
        <v>0.24196339464745145</v>
      </c>
      <c r="J63" s="18"/>
    </row>
    <row r="64" spans="2:10" ht="15.75">
      <c r="B64" s="157"/>
      <c r="C64" s="14"/>
      <c r="D64" s="26"/>
      <c r="E64" s="26"/>
      <c r="F64" s="14"/>
      <c r="G64" s="14"/>
      <c r="H64" s="14"/>
      <c r="I64" s="203"/>
      <c r="J64" s="18"/>
    </row>
    <row r="65" spans="2:10" ht="15.75">
      <c r="B65" s="157"/>
      <c r="C65" s="14" t="s">
        <v>313</v>
      </c>
      <c r="D65" s="26"/>
      <c r="E65" s="26"/>
      <c r="F65" s="14"/>
      <c r="G65" s="14"/>
      <c r="H65" s="14"/>
      <c r="I65" s="43">
        <f>(S14+S15)/S19</f>
        <v>0.49233791748526523</v>
      </c>
      <c r="J65" s="18"/>
    </row>
    <row r="66" spans="2:10" ht="15.75">
      <c r="B66" s="157"/>
      <c r="C66" s="14" t="s">
        <v>319</v>
      </c>
      <c r="D66" s="26"/>
      <c r="E66" s="26"/>
      <c r="F66" s="14"/>
      <c r="G66" s="14"/>
      <c r="H66" s="14"/>
      <c r="I66" s="43">
        <f>(U14+U15)/U19</f>
        <v>0.31919750700550775</v>
      </c>
      <c r="J66" s="18"/>
    </row>
    <row r="67" spans="2:10" ht="15.75">
      <c r="B67" s="157"/>
      <c r="C67" s="14"/>
      <c r="D67" s="26"/>
      <c r="E67" s="26"/>
      <c r="F67" s="14"/>
      <c r="G67" s="14"/>
      <c r="H67" s="14"/>
      <c r="I67" s="203"/>
      <c r="J67" s="18"/>
    </row>
    <row r="68" spans="2:10" ht="15.75">
      <c r="B68" s="157"/>
      <c r="C68" s="14" t="s">
        <v>314</v>
      </c>
      <c r="D68" s="26"/>
      <c r="E68" s="26"/>
      <c r="F68" s="14"/>
      <c r="G68" s="14"/>
      <c r="H68" s="14"/>
      <c r="I68" s="43">
        <f>1+I65</f>
        <v>1.4923379174852651</v>
      </c>
      <c r="J68" s="18"/>
    </row>
    <row r="69" spans="2:10" ht="15.75">
      <c r="B69" s="157"/>
      <c r="C69" s="14" t="s">
        <v>320</v>
      </c>
      <c r="D69" s="26"/>
      <c r="E69" s="26"/>
      <c r="F69" s="14"/>
      <c r="G69" s="14"/>
      <c r="H69" s="14"/>
      <c r="I69" s="43">
        <f>1+I66</f>
        <v>1.3191975070055078</v>
      </c>
      <c r="J69" s="18"/>
    </row>
    <row r="70" spans="2:10" ht="15.75">
      <c r="B70" s="157"/>
      <c r="C70" s="14"/>
      <c r="D70" s="26"/>
      <c r="E70" s="26"/>
      <c r="F70" s="14"/>
      <c r="G70" s="14"/>
      <c r="H70" s="14"/>
      <c r="I70" s="203"/>
      <c r="J70" s="18"/>
    </row>
    <row r="71" spans="2:10" ht="15.75">
      <c r="B71" s="157"/>
      <c r="C71" s="14" t="s">
        <v>113</v>
      </c>
      <c r="D71" s="26"/>
      <c r="E71" s="26"/>
      <c r="F71" s="14"/>
      <c r="G71" s="14"/>
      <c r="H71" s="14"/>
      <c r="I71" s="177">
        <f>I30/I31</f>
        <v>37.683364254792828</v>
      </c>
      <c r="J71" s="18"/>
    </row>
    <row r="72" spans="2:10" ht="15.75">
      <c r="B72" s="157"/>
      <c r="C72" s="14" t="s">
        <v>114</v>
      </c>
      <c r="D72" s="26"/>
      <c r="E72" s="26"/>
      <c r="F72" s="14"/>
      <c r="G72" s="14"/>
      <c r="H72" s="14"/>
      <c r="I72" s="43">
        <f>(I30+I29)/I31</f>
        <v>41.338280766852193</v>
      </c>
      <c r="J72" s="18"/>
    </row>
    <row r="73" spans="2:10" ht="15.75">
      <c r="B73" s="157"/>
      <c r="C73" s="14"/>
      <c r="D73" s="26"/>
      <c r="E73" s="26"/>
      <c r="F73" s="14"/>
      <c r="G73" s="14"/>
      <c r="H73" s="14"/>
      <c r="I73" s="203"/>
      <c r="J73" s="18"/>
    </row>
    <row r="74" spans="2:10" ht="15.75">
      <c r="B74" s="157"/>
      <c r="C74" s="199" t="s">
        <v>115</v>
      </c>
      <c r="D74" s="26"/>
      <c r="E74" s="26"/>
      <c r="F74" s="14"/>
      <c r="G74" s="14"/>
      <c r="H74" s="14"/>
      <c r="I74" s="203"/>
      <c r="J74" s="18"/>
    </row>
    <row r="75" spans="2:10" ht="15.75">
      <c r="B75" s="157"/>
      <c r="C75" s="14"/>
      <c r="D75" s="26"/>
      <c r="E75" s="26"/>
      <c r="F75" s="14"/>
      <c r="G75" s="14"/>
      <c r="H75" s="14"/>
      <c r="I75" s="203"/>
      <c r="J75" s="18"/>
    </row>
    <row r="76" spans="2:10" ht="15.75">
      <c r="B76" s="157"/>
      <c r="C76" s="14" t="s">
        <v>12</v>
      </c>
      <c r="D76" s="26"/>
      <c r="E76" s="26"/>
      <c r="F76" s="14"/>
      <c r="G76" s="14"/>
      <c r="H76" s="14"/>
      <c r="I76" s="52">
        <f>I34/I27</f>
        <v>0.18787488975622116</v>
      </c>
      <c r="J76" s="18"/>
    </row>
    <row r="77" spans="2:10" ht="15.75">
      <c r="B77" s="157"/>
      <c r="C77" s="14" t="s">
        <v>48</v>
      </c>
      <c r="D77" s="26"/>
      <c r="E77" s="26"/>
      <c r="F77" s="14"/>
      <c r="G77" s="14"/>
      <c r="H77" s="14"/>
      <c r="I77" s="52">
        <f>I34/K20</f>
        <v>0.35302465688204432</v>
      </c>
      <c r="J77" s="18"/>
    </row>
    <row r="78" spans="2:10" ht="15.75">
      <c r="B78" s="157"/>
      <c r="C78" s="14" t="s">
        <v>36</v>
      </c>
      <c r="D78" s="26"/>
      <c r="E78" s="26"/>
      <c r="F78" s="14"/>
      <c r="G78" s="14"/>
      <c r="H78" s="14"/>
      <c r="I78" s="52">
        <f>I34/U19</f>
        <v>0.46570924727026763</v>
      </c>
      <c r="J78" s="18"/>
    </row>
    <row r="79" spans="2:10" ht="15.75" thickBot="1">
      <c r="B79" s="158"/>
      <c r="C79" s="63"/>
      <c r="D79" s="91"/>
      <c r="E79" s="91"/>
      <c r="F79" s="63"/>
      <c r="G79" s="63"/>
      <c r="H79" s="63"/>
      <c r="I79" s="63"/>
      <c r="J79" s="151"/>
    </row>
    <row r="80" spans="2:10" ht="15.75" thickBot="1">
      <c r="B80" s="201"/>
      <c r="C80" s="45"/>
      <c r="D80" s="202"/>
      <c r="E80" s="202"/>
      <c r="F80" s="45"/>
      <c r="G80" s="45"/>
      <c r="H80" s="45"/>
      <c r="I80" s="45"/>
      <c r="J80" s="45"/>
    </row>
    <row r="81" spans="2:67">
      <c r="B81" s="156"/>
      <c r="C81" s="15"/>
      <c r="D81" s="148"/>
      <c r="E81" s="148"/>
      <c r="F81" s="15"/>
      <c r="G81" s="15"/>
      <c r="H81" s="15"/>
      <c r="I81" s="15"/>
      <c r="J81" s="15"/>
      <c r="K81" s="15"/>
      <c r="L81" s="146"/>
      <c r="M81" s="87"/>
      <c r="N81" s="39"/>
    </row>
    <row r="82" spans="2:67" ht="15.75">
      <c r="B82" s="157" t="s">
        <v>146</v>
      </c>
      <c r="C82" s="14" t="s">
        <v>85</v>
      </c>
      <c r="D82" s="26"/>
      <c r="E82" s="26"/>
      <c r="F82" s="14"/>
      <c r="G82" s="14"/>
      <c r="H82" s="14"/>
      <c r="I82" s="14"/>
      <c r="J82" s="14"/>
      <c r="K82" s="14"/>
      <c r="L82" s="84"/>
      <c r="M82" s="225">
        <f>I76*I56*I69</f>
        <v>0.46570924727026763</v>
      </c>
      <c r="N82" s="40"/>
    </row>
    <row r="83" spans="2:67" ht="15.75" thickBot="1">
      <c r="B83" s="158"/>
      <c r="C83" s="63"/>
      <c r="D83" s="91"/>
      <c r="E83" s="91"/>
      <c r="F83" s="63"/>
      <c r="G83" s="63"/>
      <c r="H83" s="63"/>
      <c r="I83" s="63"/>
      <c r="J83" s="63"/>
      <c r="K83" s="63"/>
      <c r="L83" s="204"/>
      <c r="M83" s="29"/>
      <c r="N83" s="30"/>
    </row>
    <row r="85" spans="2:67">
      <c r="B85" s="3" t="s">
        <v>1</v>
      </c>
    </row>
    <row r="86" spans="2:67" ht="15.75" thickBot="1"/>
    <row r="87" spans="2:67">
      <c r="B87" s="153"/>
      <c r="C87" s="237"/>
      <c r="D87" s="238"/>
      <c r="E87" s="238"/>
      <c r="F87" s="237"/>
      <c r="G87" s="237"/>
      <c r="H87" s="237"/>
      <c r="I87" s="6"/>
      <c r="L87" s="2"/>
      <c r="M87" s="78"/>
    </row>
    <row r="88" spans="2:67">
      <c r="B88" s="154"/>
      <c r="C88" s="5" t="s">
        <v>147</v>
      </c>
      <c r="D88" s="127"/>
      <c r="E88" s="127"/>
      <c r="F88" s="35"/>
      <c r="G88" s="35"/>
      <c r="H88" s="295">
        <v>10000</v>
      </c>
      <c r="I88" s="38"/>
      <c r="L88" s="2"/>
      <c r="M88" s="78"/>
    </row>
    <row r="89" spans="2:67">
      <c r="B89" s="198"/>
      <c r="C89" s="5" t="s">
        <v>148</v>
      </c>
      <c r="D89" s="128"/>
      <c r="E89" s="128"/>
      <c r="F89" s="5"/>
      <c r="G89" s="5"/>
      <c r="H89" s="266">
        <v>73</v>
      </c>
      <c r="I89" s="38"/>
      <c r="L89" s="2"/>
      <c r="M89" s="78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</row>
    <row r="90" spans="2:67" ht="15.75" thickBot="1">
      <c r="B90" s="197"/>
      <c r="C90" s="11"/>
      <c r="D90" s="122"/>
      <c r="E90" s="122"/>
      <c r="F90" s="11"/>
      <c r="G90" s="11"/>
      <c r="H90" s="11"/>
      <c r="I90" s="12"/>
      <c r="L90" s="2"/>
      <c r="M90" s="78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</row>
    <row r="91" spans="2:67">
      <c r="B91" s="200"/>
      <c r="C91" s="2"/>
      <c r="D91" s="119"/>
      <c r="E91" s="119"/>
      <c r="F91" s="2"/>
      <c r="G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</row>
    <row r="92" spans="2:67">
      <c r="B92" s="200"/>
      <c r="C92" s="2"/>
      <c r="D92" s="119"/>
      <c r="E92" s="119"/>
      <c r="F92" s="2"/>
      <c r="G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</row>
    <row r="93" spans="2:67" ht="15.75" thickBot="1">
      <c r="B93" s="200"/>
      <c r="C93" s="2"/>
      <c r="D93" s="119"/>
      <c r="E93" s="119"/>
      <c r="F93" s="2"/>
      <c r="G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</row>
    <row r="94" spans="2:67">
      <c r="B94" s="156"/>
      <c r="C94" s="15"/>
      <c r="D94" s="148"/>
      <c r="E94" s="148"/>
      <c r="F94" s="15"/>
      <c r="G94" s="15"/>
      <c r="H94" s="15"/>
      <c r="I94" s="15"/>
      <c r="J94" s="15"/>
      <c r="K94" s="15"/>
      <c r="L94" s="146"/>
      <c r="M94" s="15"/>
      <c r="N94" s="16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</row>
    <row r="95" spans="2:67">
      <c r="B95" s="157" t="s">
        <v>302</v>
      </c>
      <c r="C95" s="14" t="s">
        <v>288</v>
      </c>
      <c r="D95" s="26"/>
      <c r="E95" s="26"/>
      <c r="F95" s="14"/>
      <c r="G95" s="14"/>
      <c r="H95" s="14"/>
      <c r="I95" s="353">
        <f>I34/H88</f>
        <v>3.8557000000000001</v>
      </c>
      <c r="J95" s="14"/>
      <c r="K95" s="14"/>
      <c r="L95" s="84"/>
      <c r="M95" s="14"/>
      <c r="N95" s="18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</row>
    <row r="96" spans="2:67">
      <c r="B96" s="157"/>
      <c r="C96" s="14" t="s">
        <v>243</v>
      </c>
      <c r="D96" s="26"/>
      <c r="E96" s="26"/>
      <c r="F96" s="14"/>
      <c r="G96" s="14"/>
      <c r="H96" s="14"/>
      <c r="I96" s="353">
        <f>I27/H88</f>
        <v>20.5227</v>
      </c>
      <c r="J96" s="14"/>
      <c r="K96" s="14"/>
      <c r="L96" s="84"/>
      <c r="M96" s="14"/>
      <c r="N96" s="18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</row>
    <row r="97" spans="2:66">
      <c r="B97" s="157"/>
      <c r="C97" s="14" t="s">
        <v>194</v>
      </c>
      <c r="D97" s="26"/>
      <c r="E97" s="26"/>
      <c r="F97" s="14"/>
      <c r="G97" s="14"/>
      <c r="H97" s="14"/>
      <c r="I97" s="353">
        <f>U19/H88</f>
        <v>8.2791999999999994</v>
      </c>
      <c r="J97" s="14"/>
      <c r="K97" s="14"/>
      <c r="L97" s="84"/>
      <c r="M97" s="14"/>
      <c r="N97" s="18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</row>
    <row r="98" spans="2:66">
      <c r="B98" s="157"/>
      <c r="C98" s="14"/>
      <c r="D98" s="26"/>
      <c r="E98" s="26"/>
      <c r="F98" s="14"/>
      <c r="G98" s="14"/>
      <c r="H98" s="14"/>
      <c r="I98" s="14"/>
      <c r="J98" s="14"/>
      <c r="K98" s="14"/>
      <c r="L98" s="84"/>
      <c r="M98" s="14"/>
      <c r="N98" s="18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</row>
    <row r="99" spans="2:66" ht="15.75">
      <c r="B99" s="157"/>
      <c r="C99" s="14" t="s">
        <v>149</v>
      </c>
      <c r="D99" s="26"/>
      <c r="E99" s="26"/>
      <c r="F99" s="14"/>
      <c r="G99" s="14"/>
      <c r="H99" s="14"/>
      <c r="I99" s="115">
        <f>H89/(I34/H88)</f>
        <v>18.933008273465258</v>
      </c>
      <c r="J99" s="14"/>
      <c r="K99" s="14"/>
      <c r="L99" s="84"/>
      <c r="M99" s="205"/>
      <c r="N99" s="18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</row>
    <row r="100" spans="2:66" ht="15.75">
      <c r="B100" s="157"/>
      <c r="C100" s="14" t="s">
        <v>287</v>
      </c>
      <c r="D100" s="26"/>
      <c r="E100" s="26"/>
      <c r="F100" s="14"/>
      <c r="G100" s="14"/>
      <c r="H100" s="14"/>
      <c r="I100" s="115">
        <f>H89/I96</f>
        <v>3.5570368421309086</v>
      </c>
      <c r="J100" s="14"/>
      <c r="K100" s="14"/>
      <c r="L100" s="84"/>
      <c r="M100" s="205"/>
      <c r="N100" s="18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</row>
    <row r="101" spans="2:66" ht="15.75">
      <c r="B101" s="157"/>
      <c r="C101" s="14" t="s">
        <v>92</v>
      </c>
      <c r="D101" s="26"/>
      <c r="E101" s="26"/>
      <c r="F101" s="14"/>
      <c r="G101" s="14"/>
      <c r="H101" s="14"/>
      <c r="I101" s="83">
        <f>H36/H88</f>
        <v>1.43</v>
      </c>
      <c r="J101" s="14"/>
      <c r="K101" s="14"/>
      <c r="L101" s="84"/>
      <c r="M101" s="14"/>
      <c r="N101" s="18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</row>
    <row r="102" spans="2:66" ht="15.75">
      <c r="B102" s="157"/>
      <c r="C102" s="14" t="s">
        <v>150</v>
      </c>
      <c r="D102" s="26"/>
      <c r="E102" s="26"/>
      <c r="F102" s="14"/>
      <c r="G102" s="14"/>
      <c r="H102" s="14"/>
      <c r="I102" s="43">
        <f>H89/I97</f>
        <v>8.8172770315972571</v>
      </c>
      <c r="J102" s="14"/>
      <c r="K102" s="14"/>
      <c r="L102" s="84"/>
      <c r="M102" s="14"/>
      <c r="N102" s="18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</row>
    <row r="103" spans="2:66" ht="15.75" thickBot="1">
      <c r="B103" s="158"/>
      <c r="C103" s="63"/>
      <c r="D103" s="91"/>
      <c r="E103" s="91"/>
      <c r="F103" s="63"/>
      <c r="G103" s="63"/>
      <c r="H103" s="63"/>
      <c r="I103" s="63"/>
      <c r="J103" s="63"/>
      <c r="K103" s="63"/>
      <c r="L103" s="204"/>
      <c r="M103" s="63"/>
      <c r="N103" s="151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</row>
    <row r="104" spans="2:66">
      <c r="B104" s="200"/>
      <c r="C104" s="2"/>
      <c r="D104" s="119"/>
      <c r="E104" s="119"/>
      <c r="F104" s="2"/>
      <c r="G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</row>
    <row r="105" spans="2:66">
      <c r="B105" s="200"/>
      <c r="C105" s="2"/>
      <c r="D105" s="119"/>
      <c r="E105" s="119"/>
      <c r="F105" s="2"/>
      <c r="G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</row>
    <row r="106" spans="2:66">
      <c r="B106" s="200"/>
      <c r="C106" s="2"/>
      <c r="D106" s="119"/>
      <c r="E106" s="119"/>
      <c r="F106" s="2"/>
      <c r="G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</row>
    <row r="107" spans="2:66">
      <c r="B107" s="200"/>
      <c r="C107" s="2"/>
      <c r="D107" s="119"/>
      <c r="E107" s="119"/>
      <c r="F107" s="2"/>
      <c r="G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</row>
    <row r="108" spans="2:66">
      <c r="B108" s="200"/>
      <c r="C108" s="2"/>
      <c r="D108" s="119"/>
      <c r="E108" s="119"/>
      <c r="F108" s="2"/>
      <c r="G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</row>
    <row r="109" spans="2:66">
      <c r="B109" s="200"/>
      <c r="C109" s="2"/>
      <c r="D109" s="119"/>
      <c r="E109" s="119"/>
      <c r="F109" s="2"/>
      <c r="G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</row>
    <row r="110" spans="2:66">
      <c r="B110" s="200"/>
      <c r="C110" s="2"/>
      <c r="D110" s="119"/>
      <c r="E110" s="119"/>
      <c r="F110" s="2"/>
      <c r="G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2"/>
      <c r="BM110" s="2"/>
      <c r="BN110" s="2"/>
    </row>
    <row r="111" spans="2:66">
      <c r="B111" s="200"/>
      <c r="C111" s="2"/>
      <c r="D111" s="119"/>
      <c r="E111" s="119"/>
      <c r="F111" s="2"/>
      <c r="G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  <c r="BM111" s="2"/>
      <c r="BN111" s="2"/>
    </row>
    <row r="112" spans="2:66">
      <c r="B112" s="200"/>
      <c r="C112" s="2"/>
      <c r="D112" s="119"/>
      <c r="E112" s="119"/>
      <c r="F112" s="2"/>
      <c r="G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</row>
    <row r="113" spans="2:66">
      <c r="B113" s="200"/>
      <c r="C113" s="2"/>
      <c r="D113" s="119"/>
      <c r="E113" s="119"/>
      <c r="F113" s="2"/>
      <c r="G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  <c r="BM113" s="2"/>
      <c r="BN113" s="2"/>
    </row>
    <row r="114" spans="2:66">
      <c r="B114" s="200"/>
      <c r="C114" s="2"/>
      <c r="D114" s="119"/>
      <c r="E114" s="119"/>
      <c r="F114" s="2"/>
      <c r="G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</row>
    <row r="115" spans="2:66">
      <c r="B115" s="200"/>
      <c r="C115" s="2"/>
      <c r="D115" s="119"/>
      <c r="E115" s="119"/>
      <c r="F115" s="2"/>
      <c r="G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  <c r="BM115" s="2"/>
      <c r="BN115" s="2"/>
    </row>
    <row r="116" spans="2:66">
      <c r="B116" s="200"/>
      <c r="C116" s="2"/>
      <c r="D116" s="119"/>
      <c r="E116" s="119"/>
      <c r="F116" s="2"/>
      <c r="G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</row>
    <row r="117" spans="2:66">
      <c r="B117" s="200"/>
      <c r="C117" s="2"/>
      <c r="D117" s="119"/>
      <c r="E117" s="119"/>
      <c r="F117" s="2"/>
      <c r="G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</row>
    <row r="118" spans="2:66">
      <c r="B118" s="200"/>
      <c r="C118" s="2"/>
      <c r="D118" s="119"/>
      <c r="E118" s="119"/>
      <c r="F118" s="2"/>
      <c r="G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  <c r="BM118" s="2"/>
      <c r="BN118" s="2"/>
    </row>
    <row r="119" spans="2:66">
      <c r="B119" s="200"/>
      <c r="C119" s="2"/>
      <c r="D119" s="119"/>
      <c r="E119" s="119"/>
      <c r="F119" s="2"/>
      <c r="G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  <c r="BL119" s="2"/>
      <c r="BM119" s="2"/>
      <c r="BN119" s="2"/>
    </row>
    <row r="120" spans="2:66">
      <c r="B120" s="200"/>
      <c r="C120" s="2"/>
      <c r="D120" s="119"/>
      <c r="E120" s="119"/>
      <c r="F120" s="2"/>
      <c r="G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  <c r="BL120" s="2"/>
      <c r="BM120" s="2"/>
      <c r="BN120" s="2"/>
    </row>
    <row r="121" spans="2:66">
      <c r="B121" s="200"/>
      <c r="C121" s="2"/>
      <c r="D121" s="119"/>
      <c r="E121" s="119"/>
      <c r="F121" s="2"/>
      <c r="G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  <c r="BG121" s="2"/>
      <c r="BH121" s="2"/>
      <c r="BI121" s="2"/>
      <c r="BJ121" s="2"/>
      <c r="BK121" s="2"/>
      <c r="BL121" s="2"/>
      <c r="BM121" s="2"/>
      <c r="BN121" s="2"/>
    </row>
    <row r="122" spans="2:66">
      <c r="B122" s="200"/>
      <c r="C122" s="2"/>
      <c r="D122" s="119"/>
      <c r="E122" s="119"/>
      <c r="F122" s="2"/>
      <c r="G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</row>
    <row r="123" spans="2:66">
      <c r="B123" s="200"/>
      <c r="C123" s="2"/>
      <c r="D123" s="119"/>
      <c r="E123" s="119"/>
      <c r="F123" s="2"/>
      <c r="G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</row>
    <row r="124" spans="2:66">
      <c r="B124" s="200"/>
      <c r="C124" s="2"/>
      <c r="D124" s="119"/>
      <c r="E124" s="119"/>
      <c r="F124" s="2"/>
      <c r="G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</row>
    <row r="125" spans="2:66">
      <c r="B125" s="200"/>
      <c r="C125" s="2"/>
      <c r="D125" s="119"/>
      <c r="E125" s="119"/>
      <c r="F125" s="2"/>
      <c r="G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</row>
    <row r="126" spans="2:66">
      <c r="B126" s="200"/>
      <c r="C126" s="2"/>
      <c r="D126" s="119"/>
      <c r="E126" s="119"/>
      <c r="F126" s="2"/>
      <c r="G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</row>
    <row r="127" spans="2:66">
      <c r="B127" s="200"/>
      <c r="C127" s="2"/>
      <c r="D127" s="119"/>
      <c r="E127" s="119"/>
      <c r="F127" s="2"/>
      <c r="G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</row>
    <row r="128" spans="2:66">
      <c r="B128" s="200"/>
      <c r="C128" s="2"/>
      <c r="D128" s="119"/>
      <c r="E128" s="119"/>
      <c r="F128" s="2"/>
      <c r="G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</row>
    <row r="129" spans="2:66">
      <c r="B129" s="200"/>
      <c r="C129" s="2"/>
      <c r="D129" s="119"/>
      <c r="E129" s="119"/>
      <c r="F129" s="2"/>
      <c r="G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  <c r="AX129" s="2"/>
      <c r="AY129" s="2"/>
      <c r="AZ129" s="2"/>
      <c r="BA129" s="2"/>
      <c r="BB129" s="2"/>
      <c r="BC129" s="2"/>
      <c r="BD129" s="2"/>
      <c r="BE129" s="2"/>
      <c r="BF129" s="2"/>
      <c r="BG129" s="2"/>
      <c r="BH129" s="2"/>
      <c r="BI129" s="2"/>
      <c r="BJ129" s="2"/>
      <c r="BK129" s="2"/>
      <c r="BL129" s="2"/>
      <c r="BM129" s="2"/>
      <c r="BN129" s="2"/>
    </row>
    <row r="130" spans="2:66">
      <c r="B130" s="200"/>
      <c r="C130" s="2"/>
      <c r="D130" s="119"/>
      <c r="E130" s="119"/>
      <c r="F130" s="2"/>
      <c r="G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2"/>
      <c r="AY130" s="2"/>
      <c r="AZ130" s="2"/>
      <c r="BA130" s="2"/>
      <c r="BB130" s="2"/>
      <c r="BC130" s="2"/>
      <c r="BD130" s="2"/>
      <c r="BE130" s="2"/>
      <c r="BF130" s="2"/>
      <c r="BG130" s="2"/>
      <c r="BH130" s="2"/>
      <c r="BI130" s="2"/>
      <c r="BJ130" s="2"/>
      <c r="BK130" s="2"/>
      <c r="BL130" s="2"/>
      <c r="BM130" s="2"/>
      <c r="BN130" s="2"/>
    </row>
    <row r="131" spans="2:66">
      <c r="B131" s="200"/>
      <c r="C131" s="2"/>
      <c r="D131" s="119"/>
      <c r="E131" s="119"/>
      <c r="F131" s="2"/>
      <c r="G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2"/>
      <c r="AY131" s="2"/>
      <c r="AZ131" s="2"/>
      <c r="BA131" s="2"/>
      <c r="BB131" s="2"/>
      <c r="BC131" s="2"/>
      <c r="BD131" s="2"/>
      <c r="BE131" s="2"/>
      <c r="BF131" s="2"/>
      <c r="BG131" s="2"/>
      <c r="BH131" s="2"/>
      <c r="BI131" s="2"/>
      <c r="BJ131" s="2"/>
      <c r="BK131" s="2"/>
      <c r="BL131" s="2"/>
      <c r="BM131" s="2"/>
      <c r="BN131" s="2"/>
    </row>
    <row r="132" spans="2:66">
      <c r="B132" s="200"/>
      <c r="C132" s="2"/>
      <c r="D132" s="119"/>
      <c r="E132" s="119"/>
      <c r="F132" s="2"/>
      <c r="G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2"/>
      <c r="AZ132" s="2"/>
      <c r="BA132" s="2"/>
      <c r="BB132" s="2"/>
      <c r="BC132" s="2"/>
      <c r="BD132" s="2"/>
      <c r="BE132" s="2"/>
      <c r="BF132" s="2"/>
      <c r="BG132" s="2"/>
      <c r="BH132" s="2"/>
      <c r="BI132" s="2"/>
      <c r="BJ132" s="2"/>
      <c r="BK132" s="2"/>
      <c r="BL132" s="2"/>
      <c r="BM132" s="2"/>
      <c r="BN132" s="2"/>
    </row>
    <row r="133" spans="2:66">
      <c r="B133" s="200"/>
      <c r="C133" s="2"/>
      <c r="D133" s="119"/>
      <c r="E133" s="119"/>
      <c r="F133" s="2"/>
      <c r="G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/>
      <c r="AW133" s="2"/>
      <c r="AX133" s="2"/>
      <c r="AY133" s="2"/>
      <c r="AZ133" s="2"/>
      <c r="BA133" s="2"/>
      <c r="BB133" s="2"/>
      <c r="BC133" s="2"/>
      <c r="BD133" s="2"/>
      <c r="BE133" s="2"/>
      <c r="BF133" s="2"/>
      <c r="BG133" s="2"/>
      <c r="BH133" s="2"/>
      <c r="BI133" s="2"/>
      <c r="BJ133" s="2"/>
      <c r="BK133" s="2"/>
      <c r="BL133" s="2"/>
      <c r="BM133" s="2"/>
      <c r="BN133" s="2"/>
    </row>
    <row r="134" spans="2:66">
      <c r="B134" s="200"/>
      <c r="C134" s="2"/>
      <c r="D134" s="119"/>
      <c r="E134" s="119"/>
      <c r="F134" s="2"/>
      <c r="G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  <c r="AW134" s="2"/>
      <c r="AX134" s="2"/>
      <c r="AY134" s="2"/>
      <c r="AZ134" s="2"/>
      <c r="BA134" s="2"/>
      <c r="BB134" s="2"/>
      <c r="BC134" s="2"/>
      <c r="BD134" s="2"/>
      <c r="BE134" s="2"/>
      <c r="BF134" s="2"/>
      <c r="BG134" s="2"/>
      <c r="BH134" s="2"/>
      <c r="BI134" s="2"/>
      <c r="BJ134" s="2"/>
      <c r="BK134" s="2"/>
      <c r="BL134" s="2"/>
      <c r="BM134" s="2"/>
      <c r="BN134" s="2"/>
    </row>
    <row r="135" spans="2:66">
      <c r="B135" s="200"/>
      <c r="C135" s="2"/>
      <c r="D135" s="119"/>
      <c r="E135" s="119"/>
      <c r="F135" s="2"/>
      <c r="G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  <c r="AX135" s="2"/>
      <c r="AY135" s="2"/>
      <c r="AZ135" s="2"/>
      <c r="BA135" s="2"/>
      <c r="BB135" s="2"/>
      <c r="BC135" s="2"/>
      <c r="BD135" s="2"/>
      <c r="BE135" s="2"/>
      <c r="BF135" s="2"/>
      <c r="BG135" s="2"/>
      <c r="BH135" s="2"/>
      <c r="BI135" s="2"/>
      <c r="BJ135" s="2"/>
      <c r="BK135" s="2"/>
      <c r="BL135" s="2"/>
      <c r="BM135" s="2"/>
      <c r="BN135" s="2"/>
    </row>
    <row r="136" spans="2:66">
      <c r="B136" s="200"/>
      <c r="C136" s="2"/>
      <c r="D136" s="119"/>
      <c r="E136" s="119"/>
      <c r="F136" s="2"/>
      <c r="G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  <c r="AX136" s="2"/>
      <c r="AY136" s="2"/>
      <c r="AZ136" s="2"/>
      <c r="BA136" s="2"/>
      <c r="BB136" s="2"/>
      <c r="BC136" s="2"/>
      <c r="BD136" s="2"/>
      <c r="BE136" s="2"/>
      <c r="BF136" s="2"/>
      <c r="BG136" s="2"/>
      <c r="BH136" s="2"/>
      <c r="BI136" s="2"/>
      <c r="BJ136" s="2"/>
      <c r="BK136" s="2"/>
      <c r="BL136" s="2"/>
      <c r="BM136" s="2"/>
      <c r="BN136" s="2"/>
    </row>
    <row r="137" spans="2:66">
      <c r="B137" s="200"/>
      <c r="C137" s="2"/>
      <c r="D137" s="119"/>
      <c r="E137" s="119"/>
      <c r="F137" s="2"/>
      <c r="G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/>
      <c r="AV137" s="2"/>
      <c r="AW137" s="2"/>
      <c r="AX137" s="2"/>
      <c r="AY137" s="2"/>
      <c r="AZ137" s="2"/>
      <c r="BA137" s="2"/>
      <c r="BB137" s="2"/>
      <c r="BC137" s="2"/>
      <c r="BD137" s="2"/>
      <c r="BE137" s="2"/>
      <c r="BF137" s="2"/>
      <c r="BG137" s="2"/>
      <c r="BH137" s="2"/>
      <c r="BI137" s="2"/>
      <c r="BJ137" s="2"/>
      <c r="BK137" s="2"/>
      <c r="BL137" s="2"/>
      <c r="BM137" s="2"/>
      <c r="BN137" s="2"/>
    </row>
    <row r="138" spans="2:66">
      <c r="B138" s="200"/>
      <c r="C138" s="2"/>
      <c r="D138" s="119"/>
      <c r="E138" s="119"/>
      <c r="F138" s="2"/>
      <c r="G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/>
      <c r="AW138" s="2"/>
      <c r="AX138" s="2"/>
      <c r="AY138" s="2"/>
      <c r="AZ138" s="2"/>
      <c r="BA138" s="2"/>
      <c r="BB138" s="2"/>
      <c r="BC138" s="2"/>
      <c r="BD138" s="2"/>
      <c r="BE138" s="2"/>
      <c r="BF138" s="2"/>
      <c r="BG138" s="2"/>
      <c r="BH138" s="2"/>
      <c r="BI138" s="2"/>
      <c r="BJ138" s="2"/>
      <c r="BK138" s="2"/>
      <c r="BL138" s="2"/>
      <c r="BM138" s="2"/>
      <c r="BN138" s="2"/>
    </row>
    <row r="139" spans="2:66">
      <c r="B139" s="200"/>
      <c r="C139" s="2"/>
      <c r="D139" s="119"/>
      <c r="E139" s="119"/>
      <c r="F139" s="2"/>
      <c r="G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/>
      <c r="AV139" s="2"/>
      <c r="AW139" s="2"/>
      <c r="AX139" s="2"/>
      <c r="AY139" s="2"/>
      <c r="AZ139" s="2"/>
      <c r="BA139" s="2"/>
      <c r="BB139" s="2"/>
      <c r="BC139" s="2"/>
      <c r="BD139" s="2"/>
      <c r="BE139" s="2"/>
      <c r="BF139" s="2"/>
      <c r="BG139" s="2"/>
      <c r="BH139" s="2"/>
      <c r="BI139" s="2"/>
      <c r="BJ139" s="2"/>
      <c r="BK139" s="2"/>
      <c r="BL139" s="2"/>
      <c r="BM139" s="2"/>
      <c r="BN139" s="2"/>
    </row>
    <row r="140" spans="2:66">
      <c r="B140" s="200"/>
      <c r="C140" s="2"/>
      <c r="D140" s="119"/>
      <c r="E140" s="119"/>
      <c r="F140" s="2"/>
      <c r="G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  <c r="AX140" s="2"/>
      <c r="AY140" s="2"/>
      <c r="AZ140" s="2"/>
      <c r="BA140" s="2"/>
      <c r="BB140" s="2"/>
      <c r="BC140" s="2"/>
      <c r="BD140" s="2"/>
      <c r="BE140" s="2"/>
      <c r="BF140" s="2"/>
      <c r="BG140" s="2"/>
      <c r="BH140" s="2"/>
      <c r="BI140" s="2"/>
      <c r="BJ140" s="2"/>
      <c r="BK140" s="2"/>
      <c r="BL140" s="2"/>
      <c r="BM140" s="2"/>
      <c r="BN140" s="2"/>
    </row>
    <row r="141" spans="2:66">
      <c r="B141" s="200"/>
      <c r="C141" s="2"/>
      <c r="D141" s="119"/>
      <c r="E141" s="119"/>
      <c r="F141" s="2"/>
      <c r="G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/>
      <c r="AV141" s="2"/>
      <c r="AW141" s="2"/>
      <c r="AX141" s="2"/>
      <c r="AY141" s="2"/>
      <c r="AZ141" s="2"/>
      <c r="BA141" s="2"/>
      <c r="BB141" s="2"/>
      <c r="BC141" s="2"/>
      <c r="BD141" s="2"/>
      <c r="BE141" s="2"/>
      <c r="BF141" s="2"/>
      <c r="BG141" s="2"/>
      <c r="BH141" s="2"/>
      <c r="BI141" s="2"/>
      <c r="BJ141" s="2"/>
      <c r="BK141" s="2"/>
      <c r="BL141" s="2"/>
      <c r="BM141" s="2"/>
      <c r="BN141" s="2"/>
    </row>
    <row r="142" spans="2:66">
      <c r="B142" s="200"/>
      <c r="C142" s="2"/>
      <c r="D142" s="119"/>
      <c r="E142" s="119"/>
      <c r="F142" s="2"/>
      <c r="G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  <c r="AX142" s="2"/>
      <c r="AY142" s="2"/>
      <c r="AZ142" s="2"/>
      <c r="BA142" s="2"/>
      <c r="BB142" s="2"/>
      <c r="BC142" s="2"/>
      <c r="BD142" s="2"/>
      <c r="BE142" s="2"/>
      <c r="BF142" s="2"/>
      <c r="BG142" s="2"/>
      <c r="BH142" s="2"/>
      <c r="BI142" s="2"/>
      <c r="BJ142" s="2"/>
      <c r="BK142" s="2"/>
      <c r="BL142" s="2"/>
      <c r="BM142" s="2"/>
      <c r="BN142" s="2"/>
    </row>
    <row r="143" spans="2:66">
      <c r="B143" s="200"/>
      <c r="C143" s="2"/>
      <c r="D143" s="119"/>
      <c r="E143" s="119"/>
      <c r="F143" s="2"/>
      <c r="G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  <c r="AX143" s="2"/>
      <c r="AY143" s="2"/>
      <c r="AZ143" s="2"/>
      <c r="BA143" s="2"/>
      <c r="BB143" s="2"/>
      <c r="BC143" s="2"/>
      <c r="BD143" s="2"/>
      <c r="BE143" s="2"/>
      <c r="BF143" s="2"/>
      <c r="BG143" s="2"/>
      <c r="BH143" s="2"/>
      <c r="BI143" s="2"/>
      <c r="BJ143" s="2"/>
      <c r="BK143" s="2"/>
      <c r="BL143" s="2"/>
      <c r="BM143" s="2"/>
      <c r="BN143" s="2"/>
    </row>
    <row r="144" spans="2:66">
      <c r="B144" s="200"/>
      <c r="C144" s="2"/>
      <c r="D144" s="119"/>
      <c r="E144" s="119"/>
      <c r="F144" s="2"/>
      <c r="G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  <c r="AX144" s="2"/>
      <c r="AY144" s="2"/>
      <c r="AZ144" s="2"/>
      <c r="BA144" s="2"/>
      <c r="BB144" s="2"/>
      <c r="BC144" s="2"/>
      <c r="BD144" s="2"/>
      <c r="BE144" s="2"/>
      <c r="BF144" s="2"/>
      <c r="BG144" s="2"/>
      <c r="BH144" s="2"/>
      <c r="BI144" s="2"/>
      <c r="BJ144" s="2"/>
      <c r="BK144" s="2"/>
      <c r="BL144" s="2"/>
      <c r="BM144" s="2"/>
      <c r="BN144" s="2"/>
    </row>
    <row r="145" spans="2:66">
      <c r="B145" s="200"/>
      <c r="C145" s="2"/>
      <c r="D145" s="119"/>
      <c r="E145" s="119"/>
      <c r="F145" s="2"/>
      <c r="G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2"/>
      <c r="AY145" s="2"/>
      <c r="AZ145" s="2"/>
      <c r="BA145" s="2"/>
      <c r="BB145" s="2"/>
      <c r="BC145" s="2"/>
      <c r="BD145" s="2"/>
      <c r="BE145" s="2"/>
      <c r="BF145" s="2"/>
      <c r="BG145" s="2"/>
      <c r="BH145" s="2"/>
      <c r="BI145" s="2"/>
      <c r="BJ145" s="2"/>
      <c r="BK145" s="2"/>
      <c r="BL145" s="2"/>
      <c r="BM145" s="2"/>
      <c r="BN145" s="2"/>
    </row>
  </sheetData>
  <mergeCells count="4">
    <mergeCell ref="C2:F2"/>
    <mergeCell ref="C25:I25"/>
    <mergeCell ref="C24:I24"/>
    <mergeCell ref="C7:U7"/>
  </mergeCells>
  <phoneticPr fontId="0" type="noConversion"/>
  <pageMargins left="0.75" right="0.75" top="1" bottom="1" header="0.5" footer="0.5"/>
  <pageSetup scale="41" orientation="portrait" horizontalDpi="300" r:id="rId1"/>
  <headerFooter alignWithMargins="0"/>
  <rowBreaks count="1" manualBreakCount="1">
    <brk id="40" max="16383" man="1"/>
  </rowBreaks>
</worksheet>
</file>

<file path=xl/worksheets/sheet35.xml><?xml version="1.0" encoding="utf-8"?>
<worksheet xmlns="http://schemas.openxmlformats.org/spreadsheetml/2006/main" xmlns:r="http://schemas.openxmlformats.org/officeDocument/2006/relationships">
  <sheetPr codeName="Sheet111112112212"/>
  <dimension ref="B1:K19"/>
  <sheetViews>
    <sheetView workbookViewId="0"/>
  </sheetViews>
  <sheetFormatPr defaultRowHeight="15"/>
  <cols>
    <col min="2" max="2" width="3.140625" customWidth="1"/>
    <col min="3" max="3" width="15.7109375" customWidth="1"/>
    <col min="5" max="5" width="9.140625" style="2"/>
    <col min="7" max="7" width="9.140625" style="2"/>
    <col min="8" max="8" width="9.140625" style="78"/>
    <col min="9" max="9" width="9.140625" style="162"/>
    <col min="10" max="10" width="10.5703125" style="162" customWidth="1"/>
    <col min="11" max="11" width="3.140625" customWidth="1"/>
  </cols>
  <sheetData>
    <row r="1" spans="2:11" ht="18">
      <c r="C1" s="1" t="s">
        <v>5</v>
      </c>
    </row>
    <row r="2" spans="2:11">
      <c r="C2" s="2" t="s">
        <v>151</v>
      </c>
    </row>
    <row r="4" spans="2:11" ht="15.75" thickBot="1">
      <c r="C4" s="33"/>
      <c r="D4" s="2"/>
      <c r="F4" s="2"/>
    </row>
    <row r="5" spans="2:11">
      <c r="B5" s="13"/>
      <c r="C5" s="15"/>
      <c r="D5" s="48"/>
      <c r="E5" s="48"/>
      <c r="F5" s="60"/>
      <c r="G5" s="15"/>
      <c r="H5" s="146"/>
      <c r="I5" s="163"/>
      <c r="J5" s="163"/>
      <c r="K5" s="39"/>
    </row>
    <row r="6" spans="2:11">
      <c r="B6" s="17"/>
      <c r="C6" s="510" t="s">
        <v>169</v>
      </c>
      <c r="D6" s="510"/>
      <c r="E6" s="510"/>
      <c r="F6" s="510"/>
      <c r="G6" s="510"/>
      <c r="H6" s="510"/>
      <c r="I6" s="510"/>
      <c r="J6" s="510"/>
      <c r="K6" s="40"/>
    </row>
    <row r="7" spans="2:11">
      <c r="B7" s="17"/>
      <c r="C7" s="510" t="s">
        <v>162</v>
      </c>
      <c r="D7" s="510"/>
      <c r="E7" s="510"/>
      <c r="F7" s="510"/>
      <c r="G7" s="510"/>
      <c r="H7" s="510"/>
      <c r="I7" s="510"/>
      <c r="J7" s="510"/>
      <c r="K7" s="40"/>
    </row>
    <row r="8" spans="2:11">
      <c r="B8" s="17"/>
      <c r="C8" s="510" t="s">
        <v>163</v>
      </c>
      <c r="D8" s="510"/>
      <c r="E8" s="510"/>
      <c r="F8" s="510"/>
      <c r="G8" s="510"/>
      <c r="H8" s="510"/>
      <c r="I8" s="510"/>
      <c r="J8" s="510"/>
      <c r="K8" s="40"/>
    </row>
    <row r="9" spans="2:11">
      <c r="B9" s="17"/>
      <c r="C9" s="510" t="s">
        <v>164</v>
      </c>
      <c r="D9" s="510"/>
      <c r="E9" s="510"/>
      <c r="F9" s="510"/>
      <c r="G9" s="510"/>
      <c r="H9" s="510"/>
      <c r="I9" s="510"/>
      <c r="J9" s="510"/>
      <c r="K9" s="40"/>
    </row>
    <row r="10" spans="2:11">
      <c r="B10" s="17"/>
      <c r="C10" s="510" t="s">
        <v>165</v>
      </c>
      <c r="D10" s="510"/>
      <c r="E10" s="510"/>
      <c r="F10" s="510"/>
      <c r="G10" s="510"/>
      <c r="H10" s="510"/>
      <c r="I10" s="510"/>
      <c r="J10" s="510"/>
      <c r="K10" s="40"/>
    </row>
    <row r="11" spans="2:11">
      <c r="B11" s="17"/>
      <c r="C11" s="510" t="s">
        <v>170</v>
      </c>
      <c r="D11" s="510"/>
      <c r="E11" s="510"/>
      <c r="F11" s="510"/>
      <c r="G11" s="510"/>
      <c r="H11" s="510"/>
      <c r="I11" s="510"/>
      <c r="J11" s="510"/>
      <c r="K11" s="40"/>
    </row>
    <row r="12" spans="2:11">
      <c r="B12" s="17"/>
      <c r="C12" s="510" t="s">
        <v>166</v>
      </c>
      <c r="D12" s="510"/>
      <c r="E12" s="510"/>
      <c r="F12" s="510"/>
      <c r="G12" s="510"/>
      <c r="H12" s="510"/>
      <c r="I12" s="510"/>
      <c r="J12" s="510"/>
      <c r="K12" s="40"/>
    </row>
    <row r="13" spans="2:11">
      <c r="B13" s="17"/>
      <c r="C13" s="510" t="s">
        <v>167</v>
      </c>
      <c r="D13" s="510"/>
      <c r="E13" s="510"/>
      <c r="F13" s="510"/>
      <c r="G13" s="510"/>
      <c r="H13" s="510"/>
      <c r="I13" s="510"/>
      <c r="J13" s="510"/>
      <c r="K13" s="40"/>
    </row>
    <row r="14" spans="2:11" ht="15.75" customHeight="1">
      <c r="B14" s="17"/>
      <c r="C14" s="510" t="s">
        <v>168</v>
      </c>
      <c r="D14" s="510"/>
      <c r="E14" s="510"/>
      <c r="F14" s="510"/>
      <c r="G14" s="510"/>
      <c r="H14" s="510"/>
      <c r="I14" s="510"/>
      <c r="J14" s="510"/>
      <c r="K14" s="40"/>
    </row>
    <row r="15" spans="2:11" ht="15.75" customHeight="1">
      <c r="B15" s="17"/>
      <c r="C15" s="510" t="s">
        <v>182</v>
      </c>
      <c r="D15" s="510"/>
      <c r="E15" s="510"/>
      <c r="F15" s="510"/>
      <c r="G15" s="510"/>
      <c r="H15" s="510"/>
      <c r="I15" s="510"/>
      <c r="J15" s="510"/>
      <c r="K15" s="40"/>
    </row>
    <row r="16" spans="2:11" ht="15.75" customHeight="1">
      <c r="B16" s="17"/>
      <c r="C16" s="510" t="s">
        <v>171</v>
      </c>
      <c r="D16" s="510"/>
      <c r="E16" s="510"/>
      <c r="F16" s="510"/>
      <c r="G16" s="510"/>
      <c r="H16" s="510"/>
      <c r="I16" s="510"/>
      <c r="J16" s="510"/>
      <c r="K16" s="40"/>
    </row>
    <row r="17" spans="2:11" ht="15.75" customHeight="1">
      <c r="B17" s="17"/>
      <c r="C17" s="510" t="s">
        <v>183</v>
      </c>
      <c r="D17" s="510"/>
      <c r="E17" s="510"/>
      <c r="F17" s="510"/>
      <c r="G17" s="510"/>
      <c r="H17" s="510"/>
      <c r="I17" s="510"/>
      <c r="J17" s="510"/>
      <c r="K17" s="40"/>
    </row>
    <row r="18" spans="2:11" ht="15.75" customHeight="1">
      <c r="B18" s="17"/>
      <c r="C18" s="68" t="s">
        <v>184</v>
      </c>
      <c r="D18" s="19"/>
      <c r="E18" s="19"/>
      <c r="F18" s="19"/>
      <c r="G18" s="19"/>
      <c r="H18" s="19"/>
      <c r="I18" s="19"/>
      <c r="J18" s="19"/>
      <c r="K18" s="40"/>
    </row>
    <row r="19" spans="2:11" ht="15.75" thickBot="1">
      <c r="B19" s="28"/>
      <c r="C19" s="63"/>
      <c r="D19" s="89"/>
      <c r="E19" s="90"/>
      <c r="F19" s="92"/>
      <c r="G19" s="93"/>
      <c r="H19" s="161"/>
      <c r="I19" s="165"/>
      <c r="J19" s="165"/>
      <c r="K19" s="30"/>
    </row>
  </sheetData>
  <mergeCells count="12">
    <mergeCell ref="C12:J12"/>
    <mergeCell ref="C13:J13"/>
    <mergeCell ref="C17:J17"/>
    <mergeCell ref="C14:J14"/>
    <mergeCell ref="C15:J15"/>
    <mergeCell ref="C16:J16"/>
    <mergeCell ref="C11:J11"/>
    <mergeCell ref="C6:J6"/>
    <mergeCell ref="C7:J7"/>
    <mergeCell ref="C8:J8"/>
    <mergeCell ref="C9:J9"/>
    <mergeCell ref="C10:J10"/>
  </mergeCells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>
  <sheetPr codeName="Sheet1111121122111131"/>
  <dimension ref="B1:G21"/>
  <sheetViews>
    <sheetView workbookViewId="0"/>
  </sheetViews>
  <sheetFormatPr defaultRowHeight="15"/>
  <cols>
    <col min="2" max="2" width="3.140625" customWidth="1"/>
    <col min="3" max="3" width="22" bestFit="1" customWidth="1"/>
    <col min="4" max="4" width="17" style="2" customWidth="1"/>
    <col min="5" max="5" width="3.140625" style="77" customWidth="1"/>
    <col min="6" max="6" width="3.140625" style="2" customWidth="1"/>
    <col min="7" max="7" width="14.140625" style="78" bestFit="1" customWidth="1"/>
    <col min="8" max="8" width="3.140625" customWidth="1"/>
  </cols>
  <sheetData>
    <row r="1" spans="2:7" ht="18">
      <c r="C1" s="1" t="s">
        <v>5</v>
      </c>
    </row>
    <row r="2" spans="2:7">
      <c r="C2" s="2" t="s">
        <v>154</v>
      </c>
    </row>
    <row r="4" spans="2:7">
      <c r="C4" s="3" t="s">
        <v>1</v>
      </c>
      <c r="E4" s="78"/>
    </row>
    <row r="5" spans="2:7" ht="15.75" thickBot="1">
      <c r="C5" s="33"/>
      <c r="E5" s="78"/>
    </row>
    <row r="6" spans="2:7">
      <c r="B6" s="4"/>
      <c r="C6" s="36"/>
      <c r="D6" s="37"/>
      <c r="E6" s="172"/>
      <c r="F6" s="45"/>
      <c r="G6" s="147"/>
    </row>
    <row r="7" spans="2:7">
      <c r="B7" s="7"/>
      <c r="C7" s="5" t="s">
        <v>152</v>
      </c>
      <c r="D7" s="270">
        <v>0.08</v>
      </c>
      <c r="E7" s="173"/>
      <c r="F7" s="45"/>
      <c r="G7" s="147"/>
    </row>
    <row r="8" spans="2:7">
      <c r="B8" s="7"/>
      <c r="C8" s="5" t="s">
        <v>76</v>
      </c>
      <c r="D8" s="269">
        <v>0.65</v>
      </c>
      <c r="E8" s="173"/>
      <c r="F8" s="45"/>
      <c r="G8" s="147"/>
    </row>
    <row r="9" spans="2:7">
      <c r="B9" s="7"/>
      <c r="C9" s="5" t="s">
        <v>123</v>
      </c>
      <c r="D9" s="278">
        <v>0.3</v>
      </c>
      <c r="E9" s="173"/>
      <c r="F9" s="45"/>
      <c r="G9" s="147"/>
    </row>
    <row r="10" spans="2:7">
      <c r="B10" s="7"/>
      <c r="C10" s="5" t="s">
        <v>153</v>
      </c>
      <c r="D10" s="269">
        <v>1.25</v>
      </c>
      <c r="E10" s="173"/>
      <c r="F10" s="45"/>
      <c r="G10" s="147"/>
    </row>
    <row r="11" spans="2:7" ht="15.75" thickBot="1">
      <c r="B11" s="10"/>
      <c r="C11" s="11"/>
      <c r="D11" s="11"/>
      <c r="E11" s="174"/>
      <c r="F11" s="45"/>
      <c r="G11" s="147"/>
    </row>
    <row r="12" spans="2:7">
      <c r="C12" s="2"/>
      <c r="E12" s="78"/>
    </row>
    <row r="13" spans="2:7">
      <c r="C13" s="3" t="s">
        <v>4</v>
      </c>
      <c r="E13" s="78"/>
    </row>
    <row r="14" spans="2:7" ht="15.75" thickBot="1">
      <c r="C14" s="33"/>
      <c r="E14" s="78"/>
    </row>
    <row r="15" spans="2:7">
      <c r="B15" s="13"/>
      <c r="C15" s="15"/>
      <c r="D15" s="146"/>
      <c r="E15" s="39"/>
      <c r="F15"/>
      <c r="G15"/>
    </row>
    <row r="16" spans="2:7">
      <c r="B16" s="17"/>
      <c r="C16" s="19" t="s">
        <v>196</v>
      </c>
      <c r="D16" s="239">
        <f>1-D9</f>
        <v>0.7</v>
      </c>
      <c r="E16" s="40"/>
      <c r="F16"/>
      <c r="G16"/>
    </row>
    <row r="17" spans="2:7">
      <c r="B17" s="17"/>
      <c r="C17" s="19" t="s">
        <v>278</v>
      </c>
      <c r="D17" s="240">
        <f>(D7/D16)/(1+D7)</f>
        <v>0.10582010582010583</v>
      </c>
      <c r="E17" s="40"/>
      <c r="F17"/>
      <c r="G17"/>
    </row>
    <row r="18" spans="2:7">
      <c r="B18" s="17"/>
      <c r="C18" s="19" t="s">
        <v>245</v>
      </c>
      <c r="D18" s="241">
        <f>1+D8</f>
        <v>1.65</v>
      </c>
      <c r="E18" s="40"/>
      <c r="F18"/>
      <c r="G18"/>
    </row>
    <row r="19" spans="2:7">
      <c r="B19" s="17"/>
      <c r="C19" s="19"/>
      <c r="D19" s="178"/>
      <c r="E19" s="40"/>
      <c r="F19"/>
      <c r="G19"/>
    </row>
    <row r="20" spans="2:7" ht="15.75">
      <c r="B20" s="17"/>
      <c r="C20" s="19" t="s">
        <v>261</v>
      </c>
      <c r="D20" s="236">
        <f>((D17)*(D10))/D18</f>
        <v>8.0166746833413516E-2</v>
      </c>
      <c r="E20" s="40"/>
      <c r="F20"/>
      <c r="G20"/>
    </row>
    <row r="21" spans="2:7" ht="15.75" thickBot="1">
      <c r="B21" s="28"/>
      <c r="C21" s="63"/>
      <c r="D21" s="161"/>
      <c r="E21" s="30"/>
      <c r="F21"/>
      <c r="G21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>
  <sheetPr codeName="Sheet111112112213"/>
  <dimension ref="B1:J32"/>
  <sheetViews>
    <sheetView workbookViewId="0"/>
  </sheetViews>
  <sheetFormatPr defaultRowHeight="15"/>
  <cols>
    <col min="2" max="2" width="3.140625" customWidth="1"/>
    <col min="3" max="3" width="22" customWidth="1"/>
    <col min="4" max="4" width="15.7109375" customWidth="1"/>
    <col min="5" max="5" width="15.7109375" style="2" customWidth="1"/>
    <col min="6" max="6" width="3.140625" customWidth="1"/>
    <col min="7" max="7" width="9.140625" style="2"/>
    <col min="8" max="8" width="9.140625" style="78"/>
    <col min="9" max="9" width="9.140625" style="162"/>
    <col min="10" max="10" width="10.5703125" style="162" customWidth="1"/>
    <col min="11" max="11" width="3.140625" customWidth="1"/>
  </cols>
  <sheetData>
    <row r="1" spans="2:10" ht="18">
      <c r="C1" s="1" t="s">
        <v>5</v>
      </c>
    </row>
    <row r="2" spans="2:10">
      <c r="C2" s="2" t="s">
        <v>160</v>
      </c>
    </row>
    <row r="3" spans="2:10">
      <c r="C3" s="2"/>
    </row>
    <row r="4" spans="2:10">
      <c r="C4" s="3" t="s">
        <v>1</v>
      </c>
    </row>
    <row r="5" spans="2:10" ht="15.75" thickBot="1">
      <c r="C5" s="2"/>
    </row>
    <row r="6" spans="2:10">
      <c r="B6" s="4"/>
      <c r="C6" s="37"/>
      <c r="D6" s="237"/>
      <c r="E6" s="37"/>
      <c r="F6" s="304"/>
    </row>
    <row r="7" spans="2:10" ht="30">
      <c r="B7" s="7"/>
      <c r="C7" s="5"/>
      <c r="D7" s="305" t="s">
        <v>187</v>
      </c>
      <c r="E7" s="306" t="s">
        <v>188</v>
      </c>
      <c r="F7" s="47"/>
    </row>
    <row r="8" spans="2:10">
      <c r="B8" s="7"/>
      <c r="C8" s="307" t="s">
        <v>13</v>
      </c>
      <c r="D8" s="503">
        <v>127.658</v>
      </c>
      <c r="E8" s="503">
        <v>86.566000000000003</v>
      </c>
      <c r="F8" s="47"/>
    </row>
    <row r="9" spans="2:10">
      <c r="B9" s="7"/>
      <c r="C9" s="307" t="s">
        <v>135</v>
      </c>
      <c r="D9" s="362">
        <v>84.72</v>
      </c>
      <c r="E9" s="362">
        <v>48.34</v>
      </c>
      <c r="F9" s="47"/>
    </row>
    <row r="10" spans="2:10">
      <c r="B10" s="7"/>
      <c r="C10" s="307" t="s">
        <v>116</v>
      </c>
      <c r="D10" s="362">
        <v>47.06</v>
      </c>
      <c r="E10" s="362">
        <v>24.43</v>
      </c>
      <c r="F10" s="47"/>
    </row>
    <row r="11" spans="2:10">
      <c r="B11" s="7"/>
      <c r="C11" s="307" t="s">
        <v>14</v>
      </c>
      <c r="D11" s="503">
        <v>1862.4559999999999</v>
      </c>
      <c r="E11" s="503">
        <v>363.87700000000001</v>
      </c>
      <c r="F11" s="47"/>
    </row>
    <row r="12" spans="2:10" ht="15.75" thickBot="1">
      <c r="B12" s="10"/>
      <c r="C12" s="11"/>
      <c r="D12" s="105"/>
      <c r="E12" s="11"/>
      <c r="F12" s="96"/>
    </row>
    <row r="13" spans="2:10">
      <c r="C13" s="2"/>
    </row>
    <row r="14" spans="2:10">
      <c r="C14" s="3" t="s">
        <v>4</v>
      </c>
    </row>
    <row r="15" spans="2:10" ht="15.75" thickBot="1">
      <c r="C15" s="33"/>
      <c r="D15" s="2"/>
      <c r="F15" s="2"/>
    </row>
    <row r="16" spans="2:10">
      <c r="B16" s="13"/>
      <c r="C16" s="15"/>
      <c r="D16" s="48"/>
      <c r="E16" s="48"/>
      <c r="F16" s="39"/>
      <c r="G16"/>
      <c r="H16"/>
      <c r="I16"/>
      <c r="J16"/>
    </row>
    <row r="17" spans="2:10">
      <c r="B17" s="17"/>
      <c r="C17" s="296" t="s">
        <v>189</v>
      </c>
      <c r="D17" s="296"/>
      <c r="E17" s="296"/>
      <c r="F17" s="40"/>
      <c r="G17"/>
      <c r="H17"/>
      <c r="I17"/>
      <c r="J17"/>
    </row>
    <row r="18" spans="2:10" ht="15.75">
      <c r="B18" s="17"/>
      <c r="C18" s="19" t="s">
        <v>190</v>
      </c>
      <c r="D18" s="299">
        <f>D8/D9</f>
        <v>1.5068224740321059</v>
      </c>
      <c r="E18" s="19"/>
      <c r="F18" s="40"/>
      <c r="G18"/>
      <c r="H18"/>
      <c r="I18"/>
      <c r="J18"/>
    </row>
    <row r="19" spans="2:10" ht="15.75">
      <c r="B19" s="17"/>
      <c r="C19" s="19"/>
      <c r="D19" s="303"/>
      <c r="E19" s="19"/>
      <c r="F19" s="40"/>
      <c r="G19"/>
      <c r="H19"/>
      <c r="I19"/>
      <c r="J19"/>
    </row>
    <row r="20" spans="2:10">
      <c r="B20" s="17"/>
      <c r="C20" s="19" t="s">
        <v>194</v>
      </c>
      <c r="D20" s="301">
        <f>D11/D9</f>
        <v>21.983663833805476</v>
      </c>
      <c r="E20" s="19"/>
      <c r="F20" s="40"/>
      <c r="G20"/>
      <c r="H20"/>
      <c r="I20"/>
      <c r="J20"/>
    </row>
    <row r="21" spans="2:10" ht="15.75">
      <c r="B21" s="17"/>
      <c r="C21" s="19"/>
      <c r="D21" s="302"/>
      <c r="E21" s="19"/>
      <c r="F21" s="40"/>
      <c r="G21"/>
      <c r="H21"/>
      <c r="I21"/>
      <c r="J21"/>
    </row>
    <row r="22" spans="2:10" ht="15.75">
      <c r="B22" s="17"/>
      <c r="C22" s="19" t="s">
        <v>191</v>
      </c>
      <c r="D22" s="297">
        <f>D10/D20</f>
        <v>2.140680477820684</v>
      </c>
      <c r="E22" s="19"/>
      <c r="F22" s="40"/>
      <c r="G22"/>
      <c r="H22"/>
      <c r="I22"/>
      <c r="J22"/>
    </row>
    <row r="23" spans="2:10" ht="15.75">
      <c r="B23" s="17"/>
      <c r="C23" s="19" t="s">
        <v>192</v>
      </c>
      <c r="D23" s="297">
        <f>D10/D18</f>
        <v>31.231283585830891</v>
      </c>
      <c r="E23" s="19"/>
      <c r="F23" s="40"/>
      <c r="G23"/>
      <c r="H23"/>
      <c r="I23"/>
      <c r="J23"/>
    </row>
    <row r="24" spans="2:10">
      <c r="B24" s="17"/>
      <c r="C24" s="19"/>
      <c r="D24" s="19"/>
      <c r="E24" s="19"/>
      <c r="F24" s="40"/>
      <c r="G24"/>
      <c r="H24"/>
      <c r="I24"/>
      <c r="J24"/>
    </row>
    <row r="25" spans="2:10">
      <c r="B25" s="17"/>
      <c r="C25" s="296" t="s">
        <v>193</v>
      </c>
      <c r="D25" s="296"/>
      <c r="E25" s="296"/>
      <c r="F25" s="40"/>
      <c r="G25"/>
      <c r="H25"/>
      <c r="I25"/>
      <c r="J25"/>
    </row>
    <row r="26" spans="2:10" ht="15.75">
      <c r="B26" s="17"/>
      <c r="C26" s="19" t="s">
        <v>190</v>
      </c>
      <c r="D26" s="299">
        <f>E8/E9</f>
        <v>1.7907736863880843</v>
      </c>
      <c r="E26" s="19"/>
      <c r="F26" s="40"/>
      <c r="G26"/>
      <c r="H26"/>
      <c r="I26"/>
      <c r="J26"/>
    </row>
    <row r="27" spans="2:10" ht="15.75">
      <c r="B27" s="17"/>
      <c r="C27" s="19"/>
      <c r="D27" s="300"/>
      <c r="E27" s="19"/>
      <c r="F27" s="40"/>
      <c r="G27"/>
      <c r="H27"/>
      <c r="I27"/>
      <c r="J27"/>
    </row>
    <row r="28" spans="2:10">
      <c r="B28" s="17"/>
      <c r="C28" s="19" t="s">
        <v>194</v>
      </c>
      <c r="D28" s="301">
        <f>E11/E9</f>
        <v>7.5274513860157217</v>
      </c>
      <c r="E28" s="19"/>
      <c r="F28" s="40"/>
      <c r="G28"/>
      <c r="H28"/>
      <c r="I28"/>
      <c r="J28"/>
    </row>
    <row r="29" spans="2:10" ht="15.75">
      <c r="B29" s="17"/>
      <c r="C29" s="19"/>
      <c r="D29" s="298"/>
      <c r="E29" s="19"/>
      <c r="F29" s="40"/>
      <c r="G29"/>
      <c r="H29"/>
      <c r="I29"/>
      <c r="J29"/>
    </row>
    <row r="30" spans="2:10" ht="15.75">
      <c r="B30" s="17"/>
      <c r="C30" s="19" t="s">
        <v>191</v>
      </c>
      <c r="D30" s="297">
        <f>E10/D28</f>
        <v>3.245454370570275</v>
      </c>
      <c r="E30" s="19"/>
      <c r="F30" s="40"/>
      <c r="G30"/>
      <c r="H30"/>
      <c r="I30"/>
      <c r="J30"/>
    </row>
    <row r="31" spans="2:10" ht="15.75" customHeight="1">
      <c r="B31" s="17"/>
      <c r="C31" s="19" t="s">
        <v>192</v>
      </c>
      <c r="D31" s="297">
        <f>E10/D26</f>
        <v>13.642148187510108</v>
      </c>
      <c r="E31" s="19"/>
      <c r="F31" s="40"/>
      <c r="G31"/>
      <c r="H31"/>
      <c r="I31"/>
      <c r="J31"/>
    </row>
    <row r="32" spans="2:10" ht="15.75" thickBot="1">
      <c r="B32" s="28"/>
      <c r="C32" s="63"/>
      <c r="D32" s="89"/>
      <c r="E32" s="90"/>
      <c r="F32" s="30"/>
      <c r="G32"/>
      <c r="H32"/>
      <c r="I32"/>
      <c r="J32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>
  <sheetPr codeName="Sheet11111211221111311"/>
  <dimension ref="B1:F19"/>
  <sheetViews>
    <sheetView workbookViewId="0"/>
  </sheetViews>
  <sheetFormatPr defaultRowHeight="15"/>
  <cols>
    <col min="2" max="2" width="3.140625" customWidth="1"/>
    <col min="3" max="3" width="21.42578125" bestFit="1" customWidth="1"/>
    <col min="4" max="4" width="16.28515625" style="2" customWidth="1"/>
    <col min="5" max="5" width="3.140625" style="77" customWidth="1"/>
    <col min="6" max="6" width="14.140625" style="78" bestFit="1" customWidth="1"/>
    <col min="7" max="7" width="3.140625" customWidth="1"/>
  </cols>
  <sheetData>
    <row r="1" spans="2:6" ht="18">
      <c r="C1" s="1" t="s">
        <v>5</v>
      </c>
    </row>
    <row r="2" spans="2:6">
      <c r="C2" s="2" t="s">
        <v>158</v>
      </c>
    </row>
    <row r="4" spans="2:6">
      <c r="C4" s="3" t="s">
        <v>1</v>
      </c>
      <c r="E4" s="78"/>
    </row>
    <row r="5" spans="2:6" ht="15.75" thickBot="1">
      <c r="C5" s="33"/>
      <c r="E5" s="78"/>
    </row>
    <row r="6" spans="2:6">
      <c r="B6" s="4"/>
      <c r="C6" s="36"/>
      <c r="D6" s="37"/>
      <c r="E6" s="172"/>
      <c r="F6" s="147"/>
    </row>
    <row r="7" spans="2:6">
      <c r="B7" s="7"/>
      <c r="C7" s="5" t="s">
        <v>159</v>
      </c>
      <c r="D7" s="270">
        <v>7.0999999999999994E-2</v>
      </c>
      <c r="E7" s="173"/>
      <c r="F7" s="147"/>
    </row>
    <row r="8" spans="2:6">
      <c r="B8" s="7"/>
      <c r="C8" s="5" t="s">
        <v>123</v>
      </c>
      <c r="D8" s="279">
        <v>0.25</v>
      </c>
      <c r="E8" s="173"/>
      <c r="F8" s="147"/>
    </row>
    <row r="9" spans="2:6">
      <c r="B9" s="7"/>
      <c r="C9" s="5" t="s">
        <v>12</v>
      </c>
      <c r="D9" s="279">
        <v>5.7000000000000002E-2</v>
      </c>
      <c r="E9" s="173"/>
      <c r="F9" s="147"/>
    </row>
    <row r="10" spans="2:6" ht="15.75" thickBot="1">
      <c r="B10" s="10"/>
      <c r="C10" s="11"/>
      <c r="D10" s="11"/>
      <c r="E10" s="174"/>
      <c r="F10" s="147"/>
    </row>
    <row r="11" spans="2:6">
      <c r="C11" s="2"/>
      <c r="E11" s="78"/>
    </row>
    <row r="12" spans="2:6">
      <c r="C12" s="3" t="s">
        <v>4</v>
      </c>
      <c r="E12" s="78"/>
    </row>
    <row r="13" spans="2:6" ht="15.75" thickBot="1">
      <c r="C13" s="33"/>
      <c r="E13" s="78"/>
    </row>
    <row r="14" spans="2:6">
      <c r="B14" s="13"/>
      <c r="C14" s="15"/>
      <c r="D14" s="146"/>
      <c r="E14" s="39"/>
      <c r="F14"/>
    </row>
    <row r="15" spans="2:6">
      <c r="B15" s="17"/>
      <c r="C15" s="19" t="s">
        <v>196</v>
      </c>
      <c r="D15" s="250">
        <f>1-D8</f>
        <v>0.75</v>
      </c>
      <c r="E15" s="40"/>
      <c r="F15"/>
    </row>
    <row r="16" spans="2:6">
      <c r="B16" s="17"/>
      <c r="C16" s="19" t="s">
        <v>279</v>
      </c>
      <c r="D16" s="240">
        <f>(D7/D15)/(1+D7)</f>
        <v>8.8390911920323681E-2</v>
      </c>
      <c r="E16" s="40"/>
      <c r="F16"/>
    </row>
    <row r="17" spans="2:6">
      <c r="B17" s="17"/>
      <c r="C17" s="19"/>
      <c r="D17" s="178"/>
      <c r="E17" s="40"/>
      <c r="F17"/>
    </row>
    <row r="18" spans="2:6" ht="15.75">
      <c r="B18" s="17"/>
      <c r="C18" s="19" t="s">
        <v>252</v>
      </c>
      <c r="D18" s="498">
        <f>D16/D9</f>
        <v>1.5507177529881346</v>
      </c>
      <c r="E18" s="40"/>
      <c r="F18"/>
    </row>
    <row r="19" spans="2:6" ht="15.75" thickBot="1">
      <c r="B19" s="28"/>
      <c r="C19" s="63"/>
      <c r="D19" s="161"/>
      <c r="E19" s="30"/>
      <c r="F19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>
  <sheetPr codeName="Sheet111111111111122"/>
  <dimension ref="B1:I25"/>
  <sheetViews>
    <sheetView workbookViewId="0"/>
  </sheetViews>
  <sheetFormatPr defaultRowHeight="15"/>
  <cols>
    <col min="2" max="2" width="3.140625" customWidth="1"/>
    <col min="3" max="3" width="27.140625" customWidth="1"/>
    <col min="4" max="4" width="15.7109375" style="2" customWidth="1"/>
    <col min="5" max="5" width="3.140625" style="219" customWidth="1"/>
    <col min="6" max="6" width="12.28515625" style="2" customWidth="1"/>
    <col min="7" max="7" width="10" style="2" customWidth="1"/>
    <col min="8" max="8" width="3.140625" customWidth="1"/>
    <col min="9" max="9" width="10" style="2" customWidth="1"/>
    <col min="10" max="10" width="3.140625" customWidth="1"/>
  </cols>
  <sheetData>
    <row r="1" spans="2:9" ht="18">
      <c r="C1" s="1" t="s">
        <v>5</v>
      </c>
    </row>
    <row r="2" spans="2:9">
      <c r="C2" s="2" t="s">
        <v>157</v>
      </c>
    </row>
    <row r="4" spans="2:9">
      <c r="C4" s="3" t="s">
        <v>1</v>
      </c>
    </row>
    <row r="5" spans="2:9" ht="15.75" thickBot="1">
      <c r="C5" s="33"/>
      <c r="D5" s="34"/>
    </row>
    <row r="6" spans="2:9">
      <c r="B6" s="4"/>
      <c r="C6" s="36"/>
      <c r="D6" s="37"/>
      <c r="E6" s="220"/>
    </row>
    <row r="7" spans="2:9">
      <c r="B7" s="7"/>
      <c r="C7" s="5" t="s">
        <v>12</v>
      </c>
      <c r="D7" s="94">
        <v>5.1999999999999998E-2</v>
      </c>
      <c r="E7" s="221"/>
    </row>
    <row r="8" spans="2:9">
      <c r="B8" s="7"/>
      <c r="C8" s="5" t="s">
        <v>34</v>
      </c>
      <c r="D8" s="269">
        <v>1.9</v>
      </c>
      <c r="E8" s="221"/>
    </row>
    <row r="9" spans="2:9">
      <c r="B9" s="7"/>
      <c r="C9" s="5" t="s">
        <v>24</v>
      </c>
      <c r="D9" s="255">
        <v>0.3</v>
      </c>
      <c r="E9" s="221"/>
    </row>
    <row r="10" spans="2:9">
      <c r="B10" s="7"/>
      <c r="C10" s="5" t="s">
        <v>123</v>
      </c>
      <c r="D10" s="259">
        <v>0.15</v>
      </c>
      <c r="E10" s="221"/>
    </row>
    <row r="11" spans="2:9" ht="15.75" thickBot="1">
      <c r="B11" s="10"/>
      <c r="C11" s="11"/>
      <c r="D11" s="222"/>
      <c r="E11" s="223"/>
    </row>
    <row r="12" spans="2:9">
      <c r="C12" s="2"/>
    </row>
    <row r="13" spans="2:9">
      <c r="C13" s="3" t="s">
        <v>4</v>
      </c>
    </row>
    <row r="14" spans="2:9" ht="15.75" thickBot="1">
      <c r="C14" s="33"/>
    </row>
    <row r="15" spans="2:9">
      <c r="B15" s="13"/>
      <c r="C15" s="15"/>
      <c r="D15" s="15"/>
      <c r="E15" s="39"/>
      <c r="F15" s="45"/>
      <c r="G15" s="46"/>
      <c r="I15"/>
    </row>
    <row r="16" spans="2:9" ht="15.75">
      <c r="B16" s="17"/>
      <c r="C16" s="14" t="s">
        <v>280</v>
      </c>
      <c r="D16" s="248">
        <f>1/((1/D9)-1)</f>
        <v>0.42857142857142855</v>
      </c>
      <c r="E16" s="40"/>
      <c r="F16" s="246"/>
      <c r="G16" s="46"/>
      <c r="I16"/>
    </row>
    <row r="17" spans="2:9">
      <c r="B17" s="17"/>
      <c r="C17" s="14"/>
      <c r="D17" s="224"/>
      <c r="E17" s="40"/>
      <c r="F17" s="45"/>
      <c r="G17" s="46"/>
      <c r="I17"/>
    </row>
    <row r="18" spans="2:9" ht="15.75">
      <c r="B18" s="17"/>
      <c r="C18" s="14" t="s">
        <v>48</v>
      </c>
      <c r="D18" s="445">
        <f>D7*D8</f>
        <v>9.8799999999999985E-2</v>
      </c>
      <c r="E18" s="40"/>
      <c r="F18" s="246"/>
      <c r="G18" s="46"/>
      <c r="I18"/>
    </row>
    <row r="19" spans="2:9" ht="15.75">
      <c r="B19" s="17"/>
      <c r="C19" s="14"/>
      <c r="D19" s="232"/>
      <c r="E19" s="40"/>
      <c r="F19" s="246"/>
      <c r="G19" s="46"/>
      <c r="I19"/>
    </row>
    <row r="20" spans="2:9" ht="15.75">
      <c r="B20" s="17"/>
      <c r="C20" s="14" t="s">
        <v>179</v>
      </c>
      <c r="D20" s="249">
        <f>(D7)*(D8)*(1+D16)</f>
        <v>0.14114285714285713</v>
      </c>
      <c r="E20" s="40"/>
      <c r="F20" s="246"/>
      <c r="G20" s="46"/>
      <c r="I20"/>
    </row>
    <row r="21" spans="2:9" ht="15.75">
      <c r="B21" s="17"/>
      <c r="C21" s="14"/>
      <c r="D21" s="139"/>
      <c r="E21" s="40"/>
      <c r="F21" s="246"/>
      <c r="G21" s="46"/>
      <c r="I21"/>
    </row>
    <row r="22" spans="2:9" ht="15.75">
      <c r="B22" s="17"/>
      <c r="C22" s="14" t="s">
        <v>196</v>
      </c>
      <c r="D22" s="241">
        <f>1-D10</f>
        <v>0.85</v>
      </c>
      <c r="E22" s="247"/>
      <c r="F22" s="246"/>
      <c r="G22" s="46"/>
      <c r="I22"/>
    </row>
    <row r="23" spans="2:9">
      <c r="B23" s="17"/>
      <c r="C23" s="14"/>
      <c r="D23" s="224"/>
      <c r="E23" s="40"/>
      <c r="F23" s="45"/>
      <c r="G23" s="46"/>
      <c r="I23"/>
    </row>
    <row r="24" spans="2:9" ht="15.75">
      <c r="B24" s="17"/>
      <c r="C24" s="14" t="s">
        <v>251</v>
      </c>
      <c r="D24" s="444">
        <f>(D20*D22)/(1-D20*D22)</f>
        <v>0.136326742638226</v>
      </c>
      <c r="E24" s="40"/>
      <c r="G24"/>
      <c r="I24"/>
    </row>
    <row r="25" spans="2:9" ht="15.75" thickBot="1">
      <c r="B25" s="28"/>
      <c r="C25" s="29"/>
      <c r="D25" s="63"/>
      <c r="E25" s="30"/>
      <c r="G25"/>
      <c r="I25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1111"/>
  <dimension ref="B1:F20"/>
  <sheetViews>
    <sheetView workbookViewId="0"/>
  </sheetViews>
  <sheetFormatPr defaultRowHeight="15"/>
  <cols>
    <col min="2" max="2" width="3.140625" customWidth="1"/>
    <col min="3" max="3" width="26.5703125" customWidth="1"/>
    <col min="4" max="4" width="21.42578125" customWidth="1"/>
    <col min="5" max="5" width="3.140625" customWidth="1"/>
    <col min="6" max="6" width="10.7109375" style="2" customWidth="1"/>
    <col min="7" max="7" width="3.140625" customWidth="1"/>
  </cols>
  <sheetData>
    <row r="1" spans="2:6" ht="18">
      <c r="C1" s="1" t="s">
        <v>5</v>
      </c>
    </row>
    <row r="2" spans="2:6">
      <c r="C2" s="2" t="s">
        <v>15</v>
      </c>
    </row>
    <row r="4" spans="2:6">
      <c r="C4" s="3" t="s">
        <v>1</v>
      </c>
      <c r="D4" s="2"/>
      <c r="E4" s="2"/>
    </row>
    <row r="5" spans="2:6" ht="15.75" thickBot="1">
      <c r="C5" s="33"/>
      <c r="D5" s="2"/>
      <c r="E5" s="2"/>
    </row>
    <row r="6" spans="2:6">
      <c r="B6" s="4"/>
      <c r="C6" s="36"/>
      <c r="D6" s="37"/>
      <c r="E6" s="6"/>
      <c r="F6" s="45"/>
    </row>
    <row r="7" spans="2:6">
      <c r="B7" s="7"/>
      <c r="C7" s="5" t="s">
        <v>16</v>
      </c>
      <c r="D7" s="8">
        <v>527167</v>
      </c>
      <c r="E7" s="47"/>
      <c r="F7" s="45"/>
    </row>
    <row r="8" spans="2:6">
      <c r="B8" s="7"/>
      <c r="C8" s="5" t="s">
        <v>17</v>
      </c>
      <c r="D8" s="8">
        <v>5938261</v>
      </c>
      <c r="E8" s="47"/>
      <c r="F8" s="45"/>
    </row>
    <row r="9" spans="2:6" ht="15.75" thickBot="1">
      <c r="B9" s="10"/>
      <c r="C9" s="11"/>
      <c r="D9" s="11"/>
      <c r="E9" s="12"/>
      <c r="F9" s="45"/>
    </row>
    <row r="10" spans="2:6">
      <c r="C10" s="2"/>
      <c r="D10" s="2"/>
      <c r="E10" s="2"/>
    </row>
    <row r="11" spans="2:6">
      <c r="C11" s="3" t="s">
        <v>4</v>
      </c>
      <c r="D11" s="2"/>
      <c r="E11" s="2"/>
    </row>
    <row r="12" spans="2:6" ht="15.75" thickBot="1">
      <c r="C12" s="33"/>
      <c r="D12" s="2"/>
      <c r="E12" s="2"/>
    </row>
    <row r="13" spans="2:6">
      <c r="B13" s="13"/>
      <c r="C13" s="15"/>
      <c r="D13" s="15"/>
      <c r="E13" s="39"/>
      <c r="F13"/>
    </row>
    <row r="14" spans="2:6" ht="15.75">
      <c r="B14" s="17"/>
      <c r="C14" s="19" t="s">
        <v>18</v>
      </c>
      <c r="D14" s="42">
        <f>D8/D7</f>
        <v>11.264477859957092</v>
      </c>
      <c r="E14" s="40"/>
      <c r="F14"/>
    </row>
    <row r="15" spans="2:6">
      <c r="B15" s="17"/>
      <c r="C15" s="14"/>
      <c r="D15" s="21"/>
      <c r="E15" s="40"/>
      <c r="F15"/>
    </row>
    <row r="16" spans="2:6" s="2" customFormat="1" ht="15.75">
      <c r="B16" s="32"/>
      <c r="C16" s="14" t="s">
        <v>19</v>
      </c>
      <c r="D16" s="64">
        <f>365/D14</f>
        <v>32.402744675587684</v>
      </c>
      <c r="E16" s="18"/>
    </row>
    <row r="17" spans="2:6">
      <c r="B17" s="17"/>
      <c r="C17" s="14"/>
      <c r="D17" s="14"/>
      <c r="E17" s="40"/>
      <c r="F17"/>
    </row>
    <row r="18" spans="2:6">
      <c r="B18" s="17"/>
      <c r="C18" s="14" t="s">
        <v>180</v>
      </c>
      <c r="D18" s="49"/>
      <c r="E18" s="40"/>
      <c r="F18"/>
    </row>
    <row r="19" spans="2:6">
      <c r="B19" s="17"/>
      <c r="C19" s="251">
        <f>D16</f>
        <v>32.402744675587684</v>
      </c>
      <c r="D19" s="49" t="s">
        <v>172</v>
      </c>
      <c r="E19" s="40"/>
      <c r="F19"/>
    </row>
    <row r="20" spans="2:6" ht="13.5" thickBot="1">
      <c r="B20" s="28"/>
      <c r="C20" s="29"/>
      <c r="D20" s="50"/>
      <c r="E20" s="30"/>
      <c r="F20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>
  <sheetPr codeName="Sheet11111112"/>
  <dimension ref="B1:H29"/>
  <sheetViews>
    <sheetView workbookViewId="0"/>
  </sheetViews>
  <sheetFormatPr defaultRowHeight="15"/>
  <cols>
    <col min="2" max="2" width="3.140625" customWidth="1"/>
    <col min="3" max="3" width="25.5703125" bestFit="1" customWidth="1"/>
    <col min="4" max="4" width="16.140625" style="2" customWidth="1"/>
    <col min="5" max="5" width="3" customWidth="1"/>
    <col min="6" max="6" width="9.5703125" style="2" customWidth="1"/>
    <col min="7" max="7" width="11.42578125" style="2" customWidth="1"/>
    <col min="8" max="8" width="14.28515625" style="2" customWidth="1"/>
    <col min="9" max="9" width="3.140625" customWidth="1"/>
  </cols>
  <sheetData>
    <row r="1" spans="2:8" ht="18">
      <c r="C1" s="1" t="s">
        <v>5</v>
      </c>
    </row>
    <row r="2" spans="2:8">
      <c r="C2" s="2" t="s">
        <v>156</v>
      </c>
    </row>
    <row r="4" spans="2:8">
      <c r="C4" s="3" t="s">
        <v>1</v>
      </c>
      <c r="E4" s="2"/>
    </row>
    <row r="5" spans="2:8" ht="15.75" thickBot="1">
      <c r="C5" s="33"/>
      <c r="D5" s="34"/>
      <c r="E5" s="2"/>
    </row>
    <row r="6" spans="2:8">
      <c r="B6" s="4"/>
      <c r="C6" s="36"/>
      <c r="D6" s="37"/>
      <c r="E6" s="6"/>
    </row>
    <row r="7" spans="2:8">
      <c r="B7" s="7"/>
      <c r="C7" s="5" t="s">
        <v>9</v>
      </c>
      <c r="D7" s="275">
        <v>275000</v>
      </c>
      <c r="E7" s="38"/>
    </row>
    <row r="8" spans="2:8">
      <c r="B8" s="7"/>
      <c r="C8" s="5" t="s">
        <v>13</v>
      </c>
      <c r="D8" s="280">
        <v>19000</v>
      </c>
      <c r="E8" s="38"/>
    </row>
    <row r="9" spans="2:8">
      <c r="B9" s="7"/>
      <c r="C9" s="5" t="s">
        <v>109</v>
      </c>
      <c r="D9" s="280">
        <v>8100</v>
      </c>
      <c r="E9" s="38"/>
    </row>
    <row r="10" spans="2:8">
      <c r="B10" s="7"/>
      <c r="C10" s="5" t="s">
        <v>124</v>
      </c>
      <c r="D10" s="280">
        <v>67000</v>
      </c>
      <c r="E10" s="38"/>
    </row>
    <row r="11" spans="2:8">
      <c r="B11" s="7"/>
      <c r="C11" s="5" t="s">
        <v>131</v>
      </c>
      <c r="D11" s="280">
        <v>91000</v>
      </c>
      <c r="E11" s="38"/>
    </row>
    <row r="12" spans="2:8" ht="15.75" thickBot="1">
      <c r="B12" s="10"/>
      <c r="C12" s="11"/>
      <c r="D12" s="11"/>
      <c r="E12" s="12"/>
    </row>
    <row r="13" spans="2:8">
      <c r="C13" s="2"/>
      <c r="E13" s="2"/>
    </row>
    <row r="14" spans="2:8">
      <c r="C14" s="3" t="s">
        <v>4</v>
      </c>
      <c r="E14" s="2"/>
    </row>
    <row r="15" spans="2:8" ht="15.75" thickBot="1">
      <c r="C15" s="33"/>
      <c r="E15" s="2"/>
    </row>
    <row r="16" spans="2:8">
      <c r="B16" s="13"/>
      <c r="C16" s="15"/>
      <c r="D16" s="15"/>
      <c r="E16" s="39"/>
      <c r="F16"/>
      <c r="G16"/>
      <c r="H16"/>
    </row>
    <row r="17" spans="2:8">
      <c r="B17" s="17"/>
      <c r="C17" s="14" t="s">
        <v>196</v>
      </c>
      <c r="D17" s="285">
        <f>1-D9/D8</f>
        <v>0.5736842105263158</v>
      </c>
      <c r="E17" s="40"/>
      <c r="F17"/>
      <c r="G17"/>
      <c r="H17"/>
    </row>
    <row r="18" spans="2:8">
      <c r="B18" s="17"/>
      <c r="C18" s="14" t="s">
        <v>179</v>
      </c>
      <c r="D18" s="139">
        <f>D8/D11</f>
        <v>0.2087912087912088</v>
      </c>
      <c r="E18" s="40"/>
      <c r="F18"/>
      <c r="G18"/>
      <c r="H18"/>
    </row>
    <row r="19" spans="2:8">
      <c r="B19" s="17"/>
      <c r="C19" s="14"/>
      <c r="D19" s="139"/>
      <c r="E19" s="40"/>
      <c r="F19"/>
      <c r="G19"/>
      <c r="H19"/>
    </row>
    <row r="20" spans="2:8" s="2" customFormat="1" ht="15.75">
      <c r="B20" s="32"/>
      <c r="C20" s="19" t="s">
        <v>251</v>
      </c>
      <c r="D20" s="52">
        <f>(D17*D18)/(1-D17*D18)</f>
        <v>0.13607990012484394</v>
      </c>
      <c r="E20" s="18"/>
    </row>
    <row r="21" spans="2:8">
      <c r="B21" s="17"/>
      <c r="C21" s="14"/>
      <c r="D21" s="166"/>
      <c r="E21" s="40"/>
      <c r="F21"/>
      <c r="G21"/>
      <c r="H21"/>
    </row>
    <row r="22" spans="2:8" s="2" customFormat="1">
      <c r="B22" s="32"/>
      <c r="C22" s="14" t="s">
        <v>281</v>
      </c>
      <c r="D22" s="166">
        <f>(1+D20)*(D10+D11)</f>
        <v>179500.62421972537</v>
      </c>
      <c r="E22" s="18"/>
    </row>
    <row r="23" spans="2:8" s="2" customFormat="1">
      <c r="B23" s="32"/>
      <c r="C23" s="14" t="s">
        <v>282</v>
      </c>
      <c r="D23" s="168">
        <f>D10/D11</f>
        <v>0.73626373626373631</v>
      </c>
      <c r="E23" s="18"/>
    </row>
    <row r="24" spans="2:8" s="2" customFormat="1">
      <c r="B24" s="32"/>
      <c r="C24" s="14" t="s">
        <v>283</v>
      </c>
      <c r="D24" s="175">
        <f>(D10/(D10+D11))*D22</f>
        <v>76117.35330836456</v>
      </c>
      <c r="E24" s="18"/>
    </row>
    <row r="25" spans="2:8" ht="15.75">
      <c r="B25" s="17"/>
      <c r="C25" s="14" t="s">
        <v>284</v>
      </c>
      <c r="D25" s="83">
        <f>D24-D10</f>
        <v>9117.3533083645598</v>
      </c>
      <c r="E25" s="40"/>
      <c r="F25"/>
      <c r="G25"/>
      <c r="H25"/>
    </row>
    <row r="26" spans="2:8">
      <c r="B26" s="17"/>
      <c r="C26" s="14"/>
      <c r="D26" s="14"/>
      <c r="E26" s="40"/>
      <c r="F26"/>
      <c r="G26"/>
      <c r="H26"/>
    </row>
    <row r="27" spans="2:8">
      <c r="B27" s="17"/>
      <c r="C27" s="14" t="s">
        <v>277</v>
      </c>
      <c r="D27" s="245">
        <f>D8/(D10+D11)</f>
        <v>0.12025316455696203</v>
      </c>
      <c r="E27" s="40"/>
      <c r="F27"/>
      <c r="G27"/>
      <c r="H27"/>
    </row>
    <row r="28" spans="2:8" ht="15.75">
      <c r="B28" s="17"/>
      <c r="C28" s="14" t="s">
        <v>250</v>
      </c>
      <c r="D28" s="52">
        <f>(D27*D17)/(1-D17*D27)</f>
        <v>7.4099252209381378E-2</v>
      </c>
      <c r="E28" s="40"/>
      <c r="F28"/>
      <c r="G28"/>
      <c r="H28"/>
    </row>
    <row r="29" spans="2:8" ht="15.75" thickBot="1">
      <c r="B29" s="28"/>
      <c r="C29" s="29"/>
      <c r="D29" s="63"/>
      <c r="E29" s="30"/>
      <c r="F29"/>
      <c r="G29"/>
      <c r="H29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>
  <sheetPr codeName="Sheet1111131"/>
  <dimension ref="B1:J32"/>
  <sheetViews>
    <sheetView workbookViewId="0"/>
  </sheetViews>
  <sheetFormatPr defaultRowHeight="15"/>
  <cols>
    <col min="2" max="2" width="3.140625" customWidth="1"/>
    <col min="3" max="3" width="28.5703125" customWidth="1"/>
    <col min="4" max="4" width="18.42578125" style="2" customWidth="1"/>
    <col min="5" max="5" width="3" customWidth="1"/>
    <col min="6" max="6" width="10.85546875" customWidth="1"/>
    <col min="8" max="8" width="6.140625" customWidth="1"/>
    <col min="10" max="10" width="3.140625" customWidth="1"/>
  </cols>
  <sheetData>
    <row r="1" spans="2:10" ht="18">
      <c r="C1" s="1" t="s">
        <v>5</v>
      </c>
    </row>
    <row r="2" spans="2:10">
      <c r="C2" s="2" t="s">
        <v>195</v>
      </c>
    </row>
    <row r="4" spans="2:10">
      <c r="C4" s="3" t="s">
        <v>1</v>
      </c>
      <c r="E4" s="2"/>
    </row>
    <row r="5" spans="2:10" ht="15.75" thickBot="1">
      <c r="C5" s="33"/>
      <c r="D5" s="34"/>
      <c r="E5" s="2"/>
    </row>
    <row r="6" spans="2:10">
      <c r="B6" s="4"/>
      <c r="C6" s="36"/>
      <c r="D6" s="37"/>
      <c r="E6" s="6"/>
    </row>
    <row r="7" spans="2:10">
      <c r="B7" s="7"/>
      <c r="C7" s="5" t="s">
        <v>155</v>
      </c>
      <c r="D7" s="44">
        <v>0.13</v>
      </c>
      <c r="E7" s="38"/>
    </row>
    <row r="8" spans="2:10">
      <c r="B8" s="7"/>
      <c r="C8" s="5" t="s">
        <v>76</v>
      </c>
      <c r="D8" s="255">
        <v>0.35</v>
      </c>
      <c r="E8" s="38"/>
    </row>
    <row r="9" spans="2:10">
      <c r="B9" s="7"/>
      <c r="C9" s="5" t="s">
        <v>12</v>
      </c>
      <c r="D9" s="44">
        <v>0.06</v>
      </c>
      <c r="E9" s="38"/>
    </row>
    <row r="10" spans="2:10">
      <c r="B10" s="7"/>
      <c r="C10" s="5" t="s">
        <v>34</v>
      </c>
      <c r="D10" s="255">
        <v>1.1000000000000001</v>
      </c>
      <c r="E10" s="38"/>
    </row>
    <row r="11" spans="2:10" ht="15.75" thickBot="1">
      <c r="B11" s="10"/>
      <c r="C11" s="11"/>
      <c r="D11" s="11"/>
      <c r="E11" s="12"/>
    </row>
    <row r="12" spans="2:10">
      <c r="C12" s="2"/>
      <c r="E12" s="2"/>
    </row>
    <row r="13" spans="2:10">
      <c r="C13" s="3" t="s">
        <v>4</v>
      </c>
      <c r="E13" s="2"/>
    </row>
    <row r="14" spans="2:10" ht="15.75" thickBot="1">
      <c r="C14" s="33"/>
      <c r="E14" s="2"/>
    </row>
    <row r="15" spans="2:10">
      <c r="B15" s="13"/>
      <c r="C15" s="15"/>
      <c r="D15" s="15"/>
      <c r="E15" s="15"/>
      <c r="F15" s="87"/>
      <c r="G15" s="87"/>
      <c r="H15" s="87"/>
      <c r="I15" s="87"/>
      <c r="J15" s="39"/>
    </row>
    <row r="16" spans="2:10" s="2" customFormat="1">
      <c r="B16" s="32"/>
      <c r="C16" s="14" t="s">
        <v>36</v>
      </c>
      <c r="D16" s="139">
        <f>D9*D10*(1+D8)</f>
        <v>8.9100000000000013E-2</v>
      </c>
      <c r="E16" s="14"/>
      <c r="F16" s="14"/>
      <c r="G16" s="14"/>
      <c r="H16" s="14"/>
      <c r="I16" s="68"/>
      <c r="J16" s="18"/>
    </row>
    <row r="17" spans="2:10" s="2" customFormat="1">
      <c r="B17" s="32"/>
      <c r="C17" s="14"/>
      <c r="D17" s="14"/>
      <c r="E17" s="14"/>
      <c r="F17" s="14"/>
      <c r="G17" s="14"/>
      <c r="H17" s="14"/>
      <c r="I17" s="14"/>
      <c r="J17" s="18"/>
    </row>
    <row r="18" spans="2:10" s="2" customFormat="1">
      <c r="B18" s="32"/>
      <c r="C18" s="19" t="s">
        <v>196</v>
      </c>
      <c r="D18" s="205">
        <f>D7/(D16+(D16*D7))</f>
        <v>1.291181232184182</v>
      </c>
      <c r="E18" s="14"/>
      <c r="F18" s="68"/>
      <c r="G18" s="14"/>
      <c r="H18" s="14"/>
      <c r="I18" s="14"/>
      <c r="J18" s="18"/>
    </row>
    <row r="19" spans="2:10" s="2" customFormat="1">
      <c r="B19" s="32"/>
      <c r="C19" s="14" t="s">
        <v>285</v>
      </c>
      <c r="D19" s="168">
        <f>1-D18</f>
        <v>-0.29118123218418202</v>
      </c>
      <c r="E19" s="21"/>
      <c r="F19" s="14"/>
      <c r="G19" s="14"/>
      <c r="H19" s="14"/>
      <c r="I19" s="14"/>
      <c r="J19" s="18"/>
    </row>
    <row r="20" spans="2:10" s="2" customFormat="1">
      <c r="B20" s="32"/>
      <c r="C20" s="14"/>
      <c r="D20" s="228"/>
      <c r="E20" s="31"/>
      <c r="F20" s="14"/>
      <c r="G20" s="14"/>
      <c r="H20" s="14"/>
      <c r="I20" s="14"/>
      <c r="J20" s="18"/>
    </row>
    <row r="21" spans="2:10" s="2" customFormat="1">
      <c r="B21" s="32"/>
      <c r="C21" s="14" t="s">
        <v>322</v>
      </c>
      <c r="D21" s="228"/>
      <c r="E21" s="31"/>
      <c r="F21" s="139">
        <f>D19</f>
        <v>-0.29118123218418202</v>
      </c>
      <c r="G21" s="14" t="s">
        <v>289</v>
      </c>
      <c r="H21" s="14"/>
      <c r="I21" s="14"/>
      <c r="J21" s="18"/>
    </row>
    <row r="22" spans="2:10" s="2" customFormat="1">
      <c r="B22" s="32"/>
      <c r="C22" s="14" t="s">
        <v>290</v>
      </c>
      <c r="D22" s="228"/>
      <c r="E22" s="31"/>
      <c r="F22" s="14"/>
      <c r="G22" s="14"/>
      <c r="H22" s="14"/>
      <c r="I22" s="14"/>
      <c r="J22" s="18"/>
    </row>
    <row r="23" spans="2:10" s="2" customFormat="1">
      <c r="B23" s="32"/>
      <c r="C23" s="14" t="s">
        <v>291</v>
      </c>
      <c r="D23" s="228"/>
      <c r="E23" s="31"/>
      <c r="F23" s="14"/>
      <c r="G23" s="14"/>
      <c r="H23" s="14"/>
      <c r="I23" s="14"/>
      <c r="J23" s="18"/>
    </row>
    <row r="24" spans="2:10" s="2" customFormat="1">
      <c r="B24" s="32"/>
      <c r="C24" s="14"/>
      <c r="D24" s="228"/>
      <c r="E24" s="31"/>
      <c r="F24" s="14"/>
      <c r="G24" s="14"/>
      <c r="H24" s="14"/>
      <c r="I24" s="14"/>
      <c r="J24" s="18"/>
    </row>
    <row r="25" spans="2:10" s="2" customFormat="1" ht="15.75">
      <c r="B25" s="32"/>
      <c r="C25" s="14" t="s">
        <v>286</v>
      </c>
      <c r="D25" s="52">
        <f>D16/(1-D16)</f>
        <v>9.7815347458557481E-2</v>
      </c>
      <c r="E25" s="31"/>
      <c r="F25" s="68"/>
      <c r="G25" s="14"/>
      <c r="H25" s="14"/>
      <c r="I25" s="14"/>
      <c r="J25" s="18"/>
    </row>
    <row r="26" spans="2:10" s="2" customFormat="1" ht="15.75" thickBot="1">
      <c r="B26" s="242"/>
      <c r="C26" s="63"/>
      <c r="D26" s="243"/>
      <c r="E26" s="244"/>
      <c r="F26" s="63"/>
      <c r="G26" s="63"/>
      <c r="H26" s="63"/>
      <c r="I26" s="63"/>
      <c r="J26" s="151"/>
    </row>
    <row r="27" spans="2:10" s="2" customFormat="1"/>
    <row r="28" spans="2:10" s="2" customFormat="1"/>
    <row r="29" spans="2:10" s="2" customFormat="1"/>
    <row r="30" spans="2:10" s="2" customFormat="1"/>
    <row r="31" spans="2:10" s="2" customFormat="1"/>
    <row r="32" spans="2:10" s="2" customFormat="1"/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>
  <sheetPr codeName="Sheet111112112214"/>
  <dimension ref="B1:J42"/>
  <sheetViews>
    <sheetView workbookViewId="0"/>
  </sheetViews>
  <sheetFormatPr defaultRowHeight="15"/>
  <cols>
    <col min="2" max="2" width="3.140625" customWidth="1"/>
    <col min="3" max="3" width="29.140625" customWidth="1"/>
    <col min="4" max="4" width="15.7109375" customWidth="1"/>
    <col min="5" max="5" width="15.7109375" style="2" customWidth="1"/>
    <col min="6" max="6" width="3.140625" customWidth="1"/>
    <col min="7" max="7" width="9.140625" style="2"/>
    <col min="8" max="8" width="9.140625" style="78"/>
    <col min="9" max="9" width="9.140625" style="162"/>
    <col min="10" max="10" width="10.5703125" style="162" customWidth="1"/>
    <col min="11" max="11" width="3.140625" customWidth="1"/>
  </cols>
  <sheetData>
    <row r="1" spans="2:10" ht="18">
      <c r="C1" s="1" t="s">
        <v>5</v>
      </c>
    </row>
    <row r="2" spans="2:10">
      <c r="C2" s="2" t="s">
        <v>212</v>
      </c>
    </row>
    <row r="3" spans="2:10">
      <c r="C3" s="2"/>
    </row>
    <row r="4" spans="2:10">
      <c r="C4" s="3" t="s">
        <v>1</v>
      </c>
    </row>
    <row r="5" spans="2:10" ht="15.75" thickBot="1">
      <c r="C5" s="2"/>
    </row>
    <row r="6" spans="2:10">
      <c r="B6" s="4"/>
      <c r="C6" s="37"/>
      <c r="D6" s="237"/>
      <c r="E6" s="37"/>
      <c r="F6" s="304"/>
    </row>
    <row r="7" spans="2:10">
      <c r="B7" s="7"/>
      <c r="C7" s="5"/>
      <c r="D7" s="308">
        <v>2013</v>
      </c>
      <c r="E7" s="308">
        <v>2014</v>
      </c>
      <c r="F7" s="47"/>
    </row>
    <row r="8" spans="2:10">
      <c r="B8" s="7"/>
      <c r="C8" s="307" t="s">
        <v>13</v>
      </c>
      <c r="D8" s="363"/>
      <c r="E8" s="363">
        <v>1277</v>
      </c>
      <c r="F8" s="47"/>
    </row>
    <row r="9" spans="2:10">
      <c r="B9" s="7"/>
      <c r="C9" s="307" t="s">
        <v>109</v>
      </c>
      <c r="D9" s="363"/>
      <c r="E9" s="363">
        <v>237</v>
      </c>
      <c r="F9" s="47"/>
    </row>
    <row r="10" spans="2:10">
      <c r="B10" s="7"/>
      <c r="C10" s="307" t="s">
        <v>10</v>
      </c>
      <c r="D10" s="363">
        <v>18302</v>
      </c>
      <c r="E10" s="363">
        <v>17849</v>
      </c>
      <c r="F10" s="47"/>
    </row>
    <row r="11" spans="2:10">
      <c r="B11" s="7"/>
      <c r="C11" s="307" t="s">
        <v>14</v>
      </c>
      <c r="D11" s="363">
        <v>6302</v>
      </c>
      <c r="E11" s="363">
        <v>6602</v>
      </c>
      <c r="F11" s="47"/>
    </row>
    <row r="12" spans="2:10" ht="15.75" thickBot="1">
      <c r="B12" s="10"/>
      <c r="C12" s="11"/>
      <c r="D12" s="105"/>
      <c r="E12" s="11"/>
      <c r="F12" s="96"/>
    </row>
    <row r="13" spans="2:10">
      <c r="C13" s="2"/>
    </row>
    <row r="14" spans="2:10">
      <c r="C14" s="3" t="s">
        <v>4</v>
      </c>
    </row>
    <row r="15" spans="2:10" ht="15.75" thickBot="1">
      <c r="C15" s="33"/>
      <c r="D15" s="2"/>
      <c r="F15" s="2"/>
    </row>
    <row r="16" spans="2:10">
      <c r="B16" s="13"/>
      <c r="C16" s="15"/>
      <c r="D16" s="48"/>
      <c r="E16" s="48"/>
      <c r="F16" s="39"/>
      <c r="G16"/>
      <c r="H16"/>
      <c r="I16"/>
      <c r="J16"/>
    </row>
    <row r="17" spans="2:10">
      <c r="B17" s="17"/>
      <c r="C17" s="19" t="s">
        <v>196</v>
      </c>
      <c r="D17" s="310">
        <f>(E8-E9)/E8</f>
        <v>0.81440877055599059</v>
      </c>
      <c r="E17" s="296"/>
      <c r="F17" s="40"/>
      <c r="G17"/>
      <c r="H17"/>
      <c r="I17"/>
      <c r="J17"/>
    </row>
    <row r="18" spans="2:10">
      <c r="B18" s="17"/>
      <c r="C18" s="19" t="s">
        <v>197</v>
      </c>
      <c r="D18" s="310">
        <f>E8/D11</f>
        <v>0.20263408441764519</v>
      </c>
      <c r="E18" s="19"/>
      <c r="F18" s="40"/>
      <c r="G18"/>
      <c r="H18"/>
      <c r="I18"/>
      <c r="J18"/>
    </row>
    <row r="19" spans="2:10">
      <c r="B19" s="17"/>
      <c r="C19" s="19" t="s">
        <v>198</v>
      </c>
      <c r="D19" s="310">
        <f>E8/E11</f>
        <v>0.19342623447440169</v>
      </c>
      <c r="E19" s="19"/>
      <c r="F19" s="40"/>
      <c r="G19"/>
      <c r="H19"/>
      <c r="I19"/>
      <c r="J19"/>
    </row>
    <row r="20" spans="2:10">
      <c r="B20" s="17"/>
      <c r="C20" s="19" t="s">
        <v>199</v>
      </c>
      <c r="D20" s="310">
        <f>E8/D10</f>
        <v>6.9773795213637857E-2</v>
      </c>
      <c r="E20" s="19"/>
      <c r="F20" s="40"/>
      <c r="G20"/>
      <c r="H20"/>
      <c r="I20"/>
      <c r="J20"/>
    </row>
    <row r="21" spans="2:10">
      <c r="B21" s="17"/>
      <c r="C21" s="19" t="s">
        <v>200</v>
      </c>
      <c r="D21" s="310">
        <f>E8/E10</f>
        <v>7.1544624348703012E-2</v>
      </c>
      <c r="E21" s="19"/>
      <c r="F21" s="40"/>
      <c r="G21"/>
      <c r="H21"/>
      <c r="I21"/>
      <c r="J21"/>
    </row>
    <row r="22" spans="2:10">
      <c r="B22" s="17"/>
      <c r="C22" s="19"/>
      <c r="D22" s="310"/>
      <c r="E22" s="19"/>
      <c r="F22" s="40"/>
      <c r="G22"/>
      <c r="H22"/>
      <c r="I22"/>
      <c r="J22"/>
    </row>
    <row r="23" spans="2:10">
      <c r="B23" s="17"/>
      <c r="C23" s="19" t="s">
        <v>205</v>
      </c>
      <c r="D23" s="310"/>
      <c r="E23" s="19"/>
      <c r="F23" s="40"/>
      <c r="G23"/>
      <c r="H23"/>
      <c r="I23"/>
      <c r="J23"/>
    </row>
    <row r="24" spans="2:10">
      <c r="B24" s="17"/>
      <c r="C24" s="19" t="s">
        <v>203</v>
      </c>
      <c r="D24" s="310"/>
      <c r="E24" s="19"/>
      <c r="F24" s="40"/>
      <c r="G24"/>
      <c r="H24"/>
      <c r="I24"/>
      <c r="J24"/>
    </row>
    <row r="25" spans="2:10" ht="15.75">
      <c r="B25" s="17"/>
      <c r="C25" s="19" t="s">
        <v>202</v>
      </c>
      <c r="D25" s="311">
        <f>(D21*D17)/(1-(D17*D21))</f>
        <v>6.1871616395978345E-2</v>
      </c>
      <c r="E25" s="19"/>
      <c r="F25" s="40"/>
      <c r="G25"/>
      <c r="H25"/>
      <c r="I25"/>
      <c r="J25"/>
    </row>
    <row r="26" spans="2:10">
      <c r="B26" s="17"/>
      <c r="C26" s="19"/>
      <c r="D26" s="310"/>
      <c r="E26" s="19"/>
      <c r="F26" s="40"/>
      <c r="G26"/>
      <c r="H26"/>
      <c r="I26"/>
      <c r="J26"/>
    </row>
    <row r="27" spans="2:10">
      <c r="B27" s="17"/>
      <c r="C27" s="19" t="s">
        <v>204</v>
      </c>
      <c r="D27" s="310"/>
      <c r="E27" s="19"/>
      <c r="F27" s="40"/>
      <c r="G27"/>
      <c r="H27"/>
      <c r="I27"/>
      <c r="J27"/>
    </row>
    <row r="28" spans="2:10">
      <c r="B28" s="17"/>
      <c r="C28" s="19" t="s">
        <v>201</v>
      </c>
      <c r="D28" s="310"/>
      <c r="E28" s="19"/>
      <c r="F28" s="40"/>
      <c r="G28"/>
      <c r="H28"/>
      <c r="I28"/>
      <c r="J28"/>
    </row>
    <row r="29" spans="2:10" ht="15.75">
      <c r="B29" s="17"/>
      <c r="C29" s="19" t="s">
        <v>202</v>
      </c>
      <c r="D29" s="311">
        <f>(D19*D17)/(1-(D19*D17))</f>
        <v>0.1869830996044588</v>
      </c>
      <c r="E29" s="19"/>
      <c r="F29" s="40"/>
      <c r="G29"/>
      <c r="H29"/>
      <c r="I29"/>
      <c r="J29"/>
    </row>
    <row r="30" spans="2:10">
      <c r="B30" s="17"/>
      <c r="C30" s="19"/>
      <c r="D30" s="310"/>
      <c r="E30" s="19"/>
      <c r="F30" s="40"/>
      <c r="G30"/>
      <c r="H30"/>
      <c r="I30"/>
      <c r="J30"/>
    </row>
    <row r="31" spans="2:10">
      <c r="B31" s="17"/>
      <c r="C31" s="19" t="s">
        <v>205</v>
      </c>
      <c r="D31" s="310"/>
      <c r="E31" s="19"/>
      <c r="F31" s="40"/>
      <c r="G31"/>
      <c r="H31"/>
      <c r="I31"/>
      <c r="J31"/>
    </row>
    <row r="32" spans="2:10" ht="15.75">
      <c r="B32" s="17"/>
      <c r="C32" s="19" t="s">
        <v>207</v>
      </c>
      <c r="D32" s="310"/>
      <c r="E32" s="311">
        <f>D17*D21</f>
        <v>5.8266569555717407E-2</v>
      </c>
      <c r="F32" s="40"/>
      <c r="G32"/>
      <c r="H32"/>
      <c r="I32"/>
      <c r="J32"/>
    </row>
    <row r="33" spans="2:10">
      <c r="B33" s="17"/>
      <c r="C33" s="19"/>
      <c r="D33" s="310"/>
      <c r="E33" s="19"/>
      <c r="F33" s="40"/>
      <c r="G33"/>
      <c r="H33"/>
      <c r="I33"/>
      <c r="J33"/>
    </row>
    <row r="34" spans="2:10">
      <c r="B34" s="17"/>
      <c r="C34" s="19" t="s">
        <v>204</v>
      </c>
      <c r="D34" s="310"/>
      <c r="E34" s="19"/>
      <c r="F34" s="40"/>
      <c r="G34"/>
      <c r="H34"/>
      <c r="I34"/>
      <c r="J34"/>
    </row>
    <row r="35" spans="2:10" ht="15.75">
      <c r="B35" s="17"/>
      <c r="C35" s="19" t="s">
        <v>206</v>
      </c>
      <c r="D35" s="310"/>
      <c r="E35" s="311">
        <f>D19*D17</f>
        <v>0.15752802181157224</v>
      </c>
      <c r="F35" s="40"/>
      <c r="G35"/>
      <c r="H35"/>
      <c r="I35"/>
      <c r="J35"/>
    </row>
    <row r="36" spans="2:10">
      <c r="B36" s="17"/>
      <c r="C36" s="19"/>
      <c r="D36" s="310"/>
      <c r="E36" s="19"/>
      <c r="F36" s="40"/>
      <c r="G36"/>
      <c r="H36"/>
      <c r="I36"/>
      <c r="J36"/>
    </row>
    <row r="37" spans="2:10">
      <c r="B37" s="17"/>
      <c r="C37" s="19" t="s">
        <v>205</v>
      </c>
      <c r="D37" s="310"/>
      <c r="E37" s="19"/>
      <c r="F37" s="40"/>
      <c r="G37"/>
      <c r="H37"/>
      <c r="I37"/>
      <c r="J37"/>
    </row>
    <row r="38" spans="2:10" ht="15.75">
      <c r="B38" s="17"/>
      <c r="C38" s="19" t="s">
        <v>209</v>
      </c>
      <c r="D38" s="310"/>
      <c r="E38" s="311">
        <f>D20*D17</f>
        <v>5.6824390776964266E-2</v>
      </c>
      <c r="F38" s="40"/>
      <c r="G38"/>
      <c r="H38"/>
      <c r="I38"/>
      <c r="J38"/>
    </row>
    <row r="39" spans="2:10">
      <c r="B39" s="17"/>
      <c r="C39" s="19"/>
      <c r="D39" s="309"/>
      <c r="E39" s="19"/>
      <c r="F39" s="40"/>
      <c r="G39"/>
      <c r="H39"/>
      <c r="I39"/>
      <c r="J39"/>
    </row>
    <row r="40" spans="2:10">
      <c r="B40" s="17"/>
      <c r="C40" s="19" t="s">
        <v>204</v>
      </c>
      <c r="D40" s="310"/>
      <c r="E40" s="19"/>
      <c r="F40" s="40"/>
      <c r="G40"/>
      <c r="H40"/>
      <c r="I40"/>
      <c r="J40"/>
    </row>
    <row r="41" spans="2:10" ht="15.75">
      <c r="B41" s="17"/>
      <c r="C41" s="19" t="s">
        <v>208</v>
      </c>
      <c r="D41" s="310"/>
      <c r="E41" s="311">
        <f>D18*D17</f>
        <v>0.16502697556331322</v>
      </c>
      <c r="F41" s="40"/>
      <c r="G41"/>
      <c r="H41"/>
      <c r="I41"/>
      <c r="J41"/>
    </row>
    <row r="42" spans="2:10" ht="15.75" thickBot="1">
      <c r="B42" s="28"/>
      <c r="C42" s="63"/>
      <c r="D42" s="89"/>
      <c r="E42" s="90"/>
      <c r="F42" s="30"/>
      <c r="G42"/>
      <c r="H42"/>
      <c r="I42"/>
      <c r="J42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>
  <sheetPr codeName="Sheet1111122112"/>
  <dimension ref="B1:BK112"/>
  <sheetViews>
    <sheetView zoomScaleNormal="100" workbookViewId="0"/>
  </sheetViews>
  <sheetFormatPr defaultRowHeight="15"/>
  <cols>
    <col min="2" max="2" width="4.5703125" style="152" bestFit="1" customWidth="1"/>
    <col min="3" max="3" width="3.7109375" customWidth="1"/>
    <col min="4" max="4" width="9" customWidth="1"/>
    <col min="5" max="5" width="8.5703125" customWidth="1"/>
    <col min="6" max="6" width="13.85546875" style="2" customWidth="1"/>
    <col min="7" max="7" width="17.42578125" style="2" customWidth="1"/>
    <col min="8" max="8" width="3.140625" style="2" customWidth="1"/>
    <col min="9" max="9" width="15.28515625" style="2" customWidth="1"/>
    <col min="10" max="10" width="13.5703125" style="78" customWidth="1"/>
    <col min="11" max="11" width="15.28515625" customWidth="1"/>
    <col min="12" max="12" width="21.28515625" customWidth="1"/>
    <col min="13" max="14" width="15.28515625" customWidth="1"/>
    <col min="15" max="15" width="3.140625" customWidth="1"/>
  </cols>
  <sheetData>
    <row r="1" spans="2:10" ht="18">
      <c r="C1" s="1" t="s">
        <v>5</v>
      </c>
    </row>
    <row r="2" spans="2:10">
      <c r="C2" s="511" t="s">
        <v>300</v>
      </c>
      <c r="D2" s="511"/>
      <c r="E2" s="511"/>
    </row>
    <row r="4" spans="2:10">
      <c r="C4" s="3" t="s">
        <v>1</v>
      </c>
      <c r="D4" s="2"/>
      <c r="E4" s="2"/>
    </row>
    <row r="5" spans="2:10" ht="15.75" thickBot="1">
      <c r="C5" s="33"/>
      <c r="D5" s="2"/>
      <c r="E5" s="2"/>
    </row>
    <row r="6" spans="2:10">
      <c r="B6" s="153"/>
      <c r="C6" s="37"/>
      <c r="D6" s="181"/>
      <c r="E6" s="181"/>
      <c r="F6" s="37"/>
      <c r="G6" s="37"/>
      <c r="H6" s="145"/>
      <c r="I6"/>
      <c r="J6"/>
    </row>
    <row r="7" spans="2:10">
      <c r="B7" s="154"/>
      <c r="C7" s="182"/>
      <c r="D7" s="128"/>
      <c r="E7" s="187" t="s">
        <v>62</v>
      </c>
      <c r="F7" s="185"/>
      <c r="G7" s="185"/>
      <c r="H7" s="186"/>
      <c r="I7"/>
      <c r="J7"/>
    </row>
    <row r="8" spans="2:10">
      <c r="B8" s="154"/>
      <c r="C8" s="182" t="s">
        <v>2</v>
      </c>
      <c r="D8" s="128"/>
      <c r="E8" s="187"/>
      <c r="F8" s="185"/>
      <c r="G8" s="185"/>
      <c r="H8" s="186"/>
      <c r="I8"/>
      <c r="J8"/>
    </row>
    <row r="9" spans="2:10">
      <c r="B9" s="154"/>
      <c r="C9" s="183" t="s">
        <v>214</v>
      </c>
      <c r="D9" s="128"/>
      <c r="E9" s="187"/>
      <c r="F9" s="185"/>
      <c r="G9" s="314">
        <v>693.68600000000004</v>
      </c>
      <c r="H9" s="188"/>
      <c r="I9"/>
      <c r="J9"/>
    </row>
    <row r="10" spans="2:10">
      <c r="B10" s="154"/>
      <c r="C10" s="183" t="s">
        <v>215</v>
      </c>
      <c r="D10" s="128"/>
      <c r="E10" s="187"/>
      <c r="F10" s="185"/>
      <c r="G10" s="318">
        <v>703.91899999999998</v>
      </c>
      <c r="H10" s="188"/>
      <c r="I10"/>
      <c r="J10"/>
    </row>
    <row r="11" spans="2:10">
      <c r="B11" s="154"/>
      <c r="C11" s="183" t="s">
        <v>216</v>
      </c>
      <c r="D11" s="128"/>
      <c r="E11" s="187"/>
      <c r="F11" s="185"/>
      <c r="G11" s="319">
        <v>648.95299999999997</v>
      </c>
      <c r="H11" s="188"/>
      <c r="I11"/>
      <c r="J11"/>
    </row>
    <row r="12" spans="2:10">
      <c r="B12" s="154"/>
      <c r="C12" s="184" t="s">
        <v>217</v>
      </c>
      <c r="D12" s="128"/>
      <c r="E12" s="187"/>
      <c r="F12" s="185"/>
      <c r="G12" s="365">
        <f>G9+G10+G11</f>
        <v>2046.558</v>
      </c>
      <c r="H12" s="188"/>
      <c r="I12"/>
      <c r="J12"/>
    </row>
    <row r="13" spans="2:10">
      <c r="B13" s="154"/>
      <c r="C13" s="182"/>
      <c r="D13" s="128"/>
      <c r="E13" s="187"/>
      <c r="F13" s="185"/>
      <c r="G13" s="314"/>
      <c r="H13" s="188"/>
      <c r="I13"/>
      <c r="J13"/>
    </row>
    <row r="14" spans="2:10">
      <c r="B14" s="154"/>
      <c r="C14" s="182" t="s">
        <v>57</v>
      </c>
      <c r="D14" s="128"/>
      <c r="E14" s="187"/>
      <c r="F14" s="185"/>
      <c r="G14" s="366">
        <f>G15-G12</f>
        <v>3539.4160000000002</v>
      </c>
      <c r="H14" s="188"/>
      <c r="I14"/>
      <c r="J14"/>
    </row>
    <row r="15" spans="2:10" ht="15.75" thickBot="1">
      <c r="B15" s="154"/>
      <c r="C15" s="182" t="s">
        <v>10</v>
      </c>
      <c r="D15" s="128"/>
      <c r="E15" s="187"/>
      <c r="F15" s="185"/>
      <c r="G15" s="501">
        <f>G22</f>
        <v>5585.9740000000002</v>
      </c>
      <c r="H15" s="188"/>
      <c r="I15"/>
      <c r="J15"/>
    </row>
    <row r="16" spans="2:10" ht="16.5" thickTop="1">
      <c r="B16" s="154"/>
      <c r="C16" s="182"/>
      <c r="D16" s="128"/>
      <c r="E16" s="187"/>
      <c r="F16" s="189"/>
      <c r="G16" s="316"/>
      <c r="H16" s="190"/>
      <c r="I16"/>
      <c r="J16"/>
    </row>
    <row r="17" spans="2:10" ht="15.75">
      <c r="B17" s="154"/>
      <c r="C17" s="182" t="s">
        <v>3</v>
      </c>
      <c r="D17" s="128"/>
      <c r="E17" s="187"/>
      <c r="F17" s="189"/>
      <c r="G17" s="314">
        <v>1173.7750000000001</v>
      </c>
      <c r="H17" s="190"/>
      <c r="I17"/>
      <c r="J17"/>
    </row>
    <row r="18" spans="2:10" ht="15.75">
      <c r="B18" s="154"/>
      <c r="C18" s="182"/>
      <c r="D18" s="128"/>
      <c r="E18" s="187"/>
      <c r="F18" s="189"/>
      <c r="G18" s="314"/>
      <c r="H18" s="191"/>
      <c r="I18"/>
      <c r="J18"/>
    </row>
    <row r="19" spans="2:10" ht="15.75">
      <c r="B19" s="154"/>
      <c r="C19" s="182" t="s">
        <v>54</v>
      </c>
      <c r="D19" s="128"/>
      <c r="E19" s="187"/>
      <c r="F19" s="189"/>
      <c r="G19" s="315">
        <v>3539.5509999999999</v>
      </c>
      <c r="H19" s="191"/>
      <c r="I19"/>
      <c r="J19"/>
    </row>
    <row r="20" spans="2:10" ht="15.75">
      <c r="B20" s="154"/>
      <c r="C20" s="182"/>
      <c r="D20" s="128"/>
      <c r="E20" s="187"/>
      <c r="F20" s="189"/>
      <c r="G20" s="315"/>
      <c r="H20" s="191"/>
      <c r="I20"/>
      <c r="J20"/>
    </row>
    <row r="21" spans="2:10" ht="15.75">
      <c r="B21" s="154"/>
      <c r="C21" s="182" t="s">
        <v>14</v>
      </c>
      <c r="D21" s="128"/>
      <c r="E21" s="187"/>
      <c r="F21" s="189"/>
      <c r="G21" s="317">
        <v>872.64800000000002</v>
      </c>
      <c r="H21" s="191"/>
      <c r="I21"/>
      <c r="J21" s="446"/>
    </row>
    <row r="22" spans="2:10" ht="16.5" thickBot="1">
      <c r="B22" s="154"/>
      <c r="C22" s="182" t="s">
        <v>61</v>
      </c>
      <c r="D22" s="128"/>
      <c r="E22" s="187"/>
      <c r="F22" s="189"/>
      <c r="G22" s="367">
        <f>SUM(G17:G21)</f>
        <v>5585.9740000000002</v>
      </c>
      <c r="H22" s="191"/>
      <c r="I22"/>
      <c r="J22"/>
    </row>
    <row r="23" spans="2:10" ht="16.5" thickTop="1" thickBot="1">
      <c r="B23" s="155"/>
      <c r="C23" s="11"/>
      <c r="D23" s="122"/>
      <c r="E23" s="192"/>
      <c r="F23" s="193"/>
      <c r="G23" s="193"/>
      <c r="H23" s="194"/>
      <c r="I23"/>
      <c r="J23"/>
    </row>
    <row r="24" spans="2:10" ht="15.75" thickBot="1"/>
    <row r="25" spans="2:10">
      <c r="B25" s="195"/>
      <c r="C25" s="37"/>
      <c r="D25" s="37"/>
      <c r="E25" s="37"/>
      <c r="F25" s="37"/>
      <c r="G25" s="37"/>
      <c r="H25" s="6"/>
      <c r="I25" s="45"/>
      <c r="J25" s="147"/>
    </row>
    <row r="26" spans="2:10">
      <c r="B26" s="198"/>
      <c r="C26" s="5" t="s">
        <v>9</v>
      </c>
      <c r="D26" s="5"/>
      <c r="E26" s="5"/>
      <c r="F26" s="274"/>
      <c r="G26" s="321">
        <v>6080.7879999999996</v>
      </c>
      <c r="H26" s="38"/>
      <c r="I26" s="45"/>
      <c r="J26"/>
    </row>
    <row r="27" spans="2:10">
      <c r="B27" s="198"/>
      <c r="C27" s="5" t="s">
        <v>21</v>
      </c>
      <c r="D27" s="5"/>
      <c r="E27" s="5"/>
      <c r="F27" s="274"/>
      <c r="G27" s="320">
        <v>3548.8960000000002</v>
      </c>
      <c r="H27" s="38"/>
      <c r="I27" s="45"/>
      <c r="J27"/>
    </row>
    <row r="28" spans="2:10">
      <c r="B28" s="198"/>
      <c r="C28" s="5" t="s">
        <v>213</v>
      </c>
      <c r="D28" s="5"/>
      <c r="E28" s="5"/>
      <c r="F28" s="274"/>
      <c r="G28" s="320">
        <v>1288.373</v>
      </c>
      <c r="H28" s="38"/>
      <c r="I28" s="45"/>
      <c r="J28"/>
    </row>
    <row r="29" spans="2:10">
      <c r="B29" s="198"/>
      <c r="C29" s="5" t="s">
        <v>104</v>
      </c>
      <c r="D29" s="5"/>
      <c r="E29" s="5"/>
      <c r="F29" s="274"/>
      <c r="G29" s="322">
        <v>188.49100000000001</v>
      </c>
      <c r="H29" s="38"/>
      <c r="I29" s="45"/>
      <c r="J29"/>
    </row>
    <row r="30" spans="2:10">
      <c r="B30" s="198"/>
      <c r="C30" s="5" t="s">
        <v>105</v>
      </c>
      <c r="D30" s="5"/>
      <c r="E30" s="5"/>
      <c r="F30" s="274"/>
      <c r="G30" s="499">
        <f>G26-G27-G28-G29</f>
        <v>1055.0279999999993</v>
      </c>
      <c r="H30" s="38"/>
      <c r="I30" s="364"/>
      <c r="J30"/>
    </row>
    <row r="31" spans="2:10">
      <c r="B31" s="198"/>
      <c r="C31" s="5" t="s">
        <v>210</v>
      </c>
      <c r="D31" s="5"/>
      <c r="E31" s="5"/>
      <c r="F31" s="274"/>
      <c r="G31" s="322">
        <v>92.183000000000007</v>
      </c>
      <c r="H31" s="38"/>
      <c r="I31" s="45"/>
      <c r="J31"/>
    </row>
    <row r="32" spans="2:10">
      <c r="B32" s="198"/>
      <c r="C32" s="5" t="s">
        <v>211</v>
      </c>
      <c r="D32" s="5"/>
      <c r="E32" s="5"/>
      <c r="F32" s="274"/>
      <c r="G32" s="499">
        <f>G30-G31</f>
        <v>962.84499999999935</v>
      </c>
      <c r="H32" s="38"/>
      <c r="I32" s="364"/>
      <c r="J32"/>
    </row>
    <row r="33" spans="2:15">
      <c r="B33" s="198"/>
      <c r="C33" s="5" t="s">
        <v>108</v>
      </c>
      <c r="D33" s="5"/>
      <c r="E33" s="5"/>
      <c r="F33" s="274"/>
      <c r="G33" s="323">
        <v>333.88299999999998</v>
      </c>
      <c r="H33" s="38"/>
      <c r="I33" s="45"/>
      <c r="J33"/>
    </row>
    <row r="34" spans="2:15" ht="15.75" thickBot="1">
      <c r="B34" s="198"/>
      <c r="C34" s="5" t="s">
        <v>13</v>
      </c>
      <c r="D34" s="5"/>
      <c r="E34" s="5"/>
      <c r="F34" s="274"/>
      <c r="G34" s="500">
        <f>G32-G33</f>
        <v>628.96199999999931</v>
      </c>
      <c r="H34" s="38"/>
      <c r="I34" s="364">
        <f>G34-628.962</f>
        <v>0</v>
      </c>
      <c r="J34"/>
    </row>
    <row r="35" spans="2:15" ht="16.5" thickTop="1" thickBot="1">
      <c r="B35" s="197"/>
      <c r="C35" s="11"/>
      <c r="D35" s="11"/>
      <c r="E35" s="11"/>
      <c r="F35" s="11"/>
      <c r="G35" s="11"/>
      <c r="H35" s="12"/>
      <c r="I35" s="45"/>
      <c r="J35" s="147"/>
    </row>
    <row r="37" spans="2:15">
      <c r="C37" s="3" t="s">
        <v>4</v>
      </c>
    </row>
    <row r="38" spans="2:15" ht="15.75" thickBot="1"/>
    <row r="39" spans="2:15">
      <c r="B39" s="156"/>
      <c r="C39" s="15"/>
      <c r="D39" s="15"/>
      <c r="E39" s="15"/>
      <c r="F39" s="15"/>
      <c r="G39" s="15"/>
      <c r="H39" s="15"/>
      <c r="I39" s="15"/>
      <c r="J39" s="146"/>
      <c r="K39" s="87"/>
      <c r="L39" s="87"/>
      <c r="M39" s="87"/>
      <c r="N39" s="87"/>
      <c r="O39" s="39"/>
    </row>
    <row r="40" spans="2:15">
      <c r="B40" s="157"/>
      <c r="C40" s="14"/>
      <c r="D40" s="14"/>
      <c r="E40" s="14"/>
      <c r="F40" s="14"/>
      <c r="G40" s="312"/>
      <c r="H40" s="14"/>
      <c r="I40" s="14"/>
      <c r="J40" s="328" t="s">
        <v>227</v>
      </c>
      <c r="K40" s="22"/>
      <c r="L40" s="22"/>
      <c r="M40" s="22"/>
      <c r="N40" s="22"/>
      <c r="O40" s="40"/>
    </row>
    <row r="41" spans="2:15">
      <c r="B41" s="157"/>
      <c r="C41" s="14"/>
      <c r="D41" s="14"/>
      <c r="E41" s="14"/>
      <c r="F41" s="14"/>
      <c r="G41" s="312"/>
      <c r="H41" s="14"/>
      <c r="I41" s="14"/>
      <c r="J41" s="340" t="s">
        <v>231</v>
      </c>
      <c r="K41" s="22"/>
      <c r="L41" s="22"/>
      <c r="M41" s="22"/>
      <c r="N41" s="22"/>
      <c r="O41" s="40"/>
    </row>
    <row r="42" spans="2:15">
      <c r="B42" s="157"/>
      <c r="C42" s="14"/>
      <c r="D42" s="14"/>
      <c r="E42" s="14"/>
      <c r="F42" s="14"/>
      <c r="G42" s="312"/>
      <c r="H42" s="14"/>
      <c r="I42" s="14"/>
      <c r="J42" s="336">
        <f>I47*K47</f>
        <v>0.72075109322430064</v>
      </c>
      <c r="K42" s="22"/>
      <c r="L42" s="22"/>
      <c r="M42" s="22"/>
      <c r="N42" s="22"/>
      <c r="O42" s="40"/>
    </row>
    <row r="43" spans="2:15">
      <c r="B43" s="157"/>
      <c r="C43" s="14"/>
      <c r="D43" s="14"/>
      <c r="E43" s="14"/>
      <c r="F43" s="14"/>
      <c r="G43" s="312"/>
      <c r="H43" s="14"/>
      <c r="I43" s="14"/>
      <c r="J43" s="84"/>
      <c r="K43" s="22"/>
      <c r="L43" s="22"/>
      <c r="M43" s="22"/>
      <c r="N43" s="22"/>
      <c r="O43" s="40"/>
    </row>
    <row r="44" spans="2:15">
      <c r="B44" s="157"/>
      <c r="C44" s="14"/>
      <c r="D44" s="14"/>
      <c r="E44" s="14"/>
      <c r="F44" s="14"/>
      <c r="G44" s="312"/>
      <c r="H44" s="14"/>
      <c r="I44" s="14"/>
      <c r="J44" s="84"/>
      <c r="K44" s="22"/>
      <c r="L44" s="22"/>
      <c r="M44" s="22"/>
      <c r="N44" s="22"/>
      <c r="O44" s="40"/>
    </row>
    <row r="45" spans="2:15">
      <c r="B45" s="157"/>
      <c r="C45" s="199"/>
      <c r="D45" s="14"/>
      <c r="E45" s="14"/>
      <c r="F45" s="14"/>
      <c r="G45" s="312"/>
      <c r="H45" s="14"/>
      <c r="I45" s="335" t="s">
        <v>227</v>
      </c>
      <c r="J45" s="344" t="s">
        <v>225</v>
      </c>
      <c r="K45" s="335" t="s">
        <v>229</v>
      </c>
      <c r="L45" s="22"/>
      <c r="M45" s="22"/>
      <c r="N45" s="22"/>
      <c r="O45" s="40"/>
    </row>
    <row r="46" spans="2:15">
      <c r="B46" s="157"/>
      <c r="C46" s="199"/>
      <c r="D46" s="14"/>
      <c r="E46" s="14"/>
      <c r="F46" s="14"/>
      <c r="G46" s="312"/>
      <c r="H46" s="14"/>
      <c r="I46" s="339" t="s">
        <v>228</v>
      </c>
      <c r="J46" s="344" t="s">
        <v>226</v>
      </c>
      <c r="K46" s="339" t="s">
        <v>230</v>
      </c>
      <c r="L46" s="22"/>
      <c r="M46" s="22"/>
      <c r="N46" s="22"/>
      <c r="O46" s="40"/>
    </row>
    <row r="47" spans="2:15">
      <c r="B47" s="157"/>
      <c r="C47" s="14"/>
      <c r="D47" s="14"/>
      <c r="E47" s="14"/>
      <c r="F47" s="14"/>
      <c r="G47" s="312"/>
      <c r="H47" s="14"/>
      <c r="I47" s="336">
        <f>G51*L51</f>
        <v>0.11259665727051353</v>
      </c>
      <c r="J47" s="84"/>
      <c r="K47" s="338">
        <f>G15/G21</f>
        <v>6.4011766485455759</v>
      </c>
      <c r="L47" s="345"/>
      <c r="M47" s="345"/>
      <c r="N47" s="345"/>
      <c r="O47" s="346"/>
    </row>
    <row r="48" spans="2:15">
      <c r="B48" s="157"/>
      <c r="C48" s="14"/>
      <c r="D48" s="14"/>
      <c r="E48" s="14"/>
      <c r="F48" s="14"/>
      <c r="G48" s="312"/>
      <c r="H48" s="14"/>
      <c r="I48" s="14"/>
      <c r="J48" s="84"/>
      <c r="K48" s="345"/>
      <c r="L48" s="345"/>
      <c r="M48" s="345"/>
      <c r="N48" s="345"/>
      <c r="O48" s="346"/>
    </row>
    <row r="49" spans="2:15">
      <c r="B49" s="157"/>
      <c r="C49" s="14"/>
      <c r="D49" s="14"/>
      <c r="E49" s="14"/>
      <c r="F49" s="14"/>
      <c r="G49" s="312"/>
      <c r="H49" s="14"/>
      <c r="I49" s="14"/>
      <c r="J49" s="84"/>
      <c r="K49" s="345"/>
      <c r="L49" s="345"/>
      <c r="M49" s="345"/>
      <c r="N49" s="345"/>
      <c r="O49" s="346"/>
    </row>
    <row r="50" spans="2:15">
      <c r="B50" s="157"/>
      <c r="C50" s="14"/>
      <c r="D50" s="14"/>
      <c r="E50" s="14"/>
      <c r="F50" s="14"/>
      <c r="G50" s="335" t="s">
        <v>12</v>
      </c>
      <c r="H50" s="14"/>
      <c r="I50" s="515" t="s">
        <v>224</v>
      </c>
      <c r="J50" s="515"/>
      <c r="K50" s="516"/>
      <c r="L50" s="335" t="s">
        <v>34</v>
      </c>
      <c r="M50" s="345"/>
      <c r="N50" s="345"/>
      <c r="O50" s="346"/>
    </row>
    <row r="51" spans="2:15">
      <c r="B51" s="157"/>
      <c r="C51" s="14"/>
      <c r="D51" s="14"/>
      <c r="E51" s="14"/>
      <c r="F51" s="14"/>
      <c r="G51" s="336">
        <f>F55/I55</f>
        <v>0.10343429173982049</v>
      </c>
      <c r="H51" s="14"/>
      <c r="I51" s="14"/>
      <c r="J51" s="84"/>
      <c r="K51" s="345"/>
      <c r="L51" s="338">
        <f>K55/M55</f>
        <v>1.0885815078981749</v>
      </c>
      <c r="M51" s="345"/>
      <c r="N51" s="345"/>
      <c r="O51" s="346"/>
    </row>
    <row r="52" spans="2:15">
      <c r="B52" s="157"/>
      <c r="C52" s="199"/>
      <c r="D52" s="14"/>
      <c r="E52" s="14"/>
      <c r="F52" s="14"/>
      <c r="G52" s="14"/>
      <c r="H52" s="14"/>
      <c r="I52" s="14"/>
      <c r="J52" s="84"/>
      <c r="K52" s="345"/>
      <c r="L52" s="345"/>
      <c r="M52" s="345"/>
      <c r="N52" s="345"/>
      <c r="O52" s="346"/>
    </row>
    <row r="53" spans="2:15">
      <c r="B53" s="157"/>
      <c r="C53" s="14"/>
      <c r="D53" s="14"/>
      <c r="E53" s="14"/>
      <c r="F53" s="14"/>
      <c r="G53" s="14"/>
      <c r="H53" s="14"/>
      <c r="I53" s="14"/>
      <c r="J53" s="84"/>
      <c r="K53" s="345"/>
      <c r="L53" s="345"/>
      <c r="M53" s="345"/>
      <c r="N53" s="345"/>
      <c r="O53" s="346"/>
    </row>
    <row r="54" spans="2:15">
      <c r="B54" s="157"/>
      <c r="C54" s="14"/>
      <c r="D54" s="14"/>
      <c r="E54" s="14"/>
      <c r="F54" s="328" t="s">
        <v>13</v>
      </c>
      <c r="G54" s="334" t="s">
        <v>220</v>
      </c>
      <c r="H54" s="14"/>
      <c r="I54" s="328" t="s">
        <v>9</v>
      </c>
      <c r="J54" s="84"/>
      <c r="K54" s="341" t="s">
        <v>9</v>
      </c>
      <c r="L54" s="344" t="s">
        <v>223</v>
      </c>
      <c r="M54" s="341" t="s">
        <v>10</v>
      </c>
      <c r="N54" s="345"/>
      <c r="O54" s="346"/>
    </row>
    <row r="55" spans="2:15">
      <c r="B55" s="157"/>
      <c r="C55" s="14"/>
      <c r="D55" s="14"/>
      <c r="E55" s="14"/>
      <c r="F55" s="332">
        <f>I59-F59</f>
        <v>628.96199999999953</v>
      </c>
      <c r="G55" s="313"/>
      <c r="H55" s="14"/>
      <c r="I55" s="332">
        <f>I59</f>
        <v>6080.7879999999996</v>
      </c>
      <c r="J55" s="84"/>
      <c r="K55" s="342">
        <f>I59</f>
        <v>6080.7879999999996</v>
      </c>
      <c r="L55" s="345"/>
      <c r="M55" s="342">
        <f>G15</f>
        <v>5585.9740000000002</v>
      </c>
      <c r="N55" s="345"/>
      <c r="O55" s="346"/>
    </row>
    <row r="56" spans="2:15">
      <c r="B56" s="157"/>
      <c r="C56" s="14"/>
      <c r="D56" s="14"/>
      <c r="E56" s="14"/>
      <c r="F56" s="14"/>
      <c r="G56" s="14"/>
      <c r="H56" s="14"/>
      <c r="I56" s="14"/>
      <c r="J56" s="84"/>
      <c r="K56" s="345"/>
      <c r="L56" s="345"/>
      <c r="M56" s="345"/>
      <c r="N56" s="345"/>
      <c r="O56" s="346"/>
    </row>
    <row r="57" spans="2:15">
      <c r="B57" s="157"/>
      <c r="C57" s="14"/>
      <c r="D57" s="14"/>
      <c r="E57" s="14"/>
      <c r="F57" s="14"/>
      <c r="G57" s="333" t="s">
        <v>219</v>
      </c>
      <c r="H57" s="14"/>
      <c r="I57" s="14"/>
      <c r="J57" s="84"/>
      <c r="K57" s="345"/>
      <c r="L57" s="345"/>
      <c r="M57" s="345"/>
      <c r="N57" s="345"/>
      <c r="O57" s="346"/>
    </row>
    <row r="58" spans="2:15">
      <c r="B58" s="157"/>
      <c r="C58" s="14"/>
      <c r="D58" s="14"/>
      <c r="E58" s="14"/>
      <c r="F58" s="328" t="s">
        <v>218</v>
      </c>
      <c r="G58" s="313"/>
      <c r="H58" s="14"/>
      <c r="I58" s="343" t="s">
        <v>9</v>
      </c>
      <c r="J58" s="84"/>
      <c r="K58" s="341" t="s">
        <v>57</v>
      </c>
      <c r="L58" s="347" t="s">
        <v>222</v>
      </c>
      <c r="M58" s="341" t="s">
        <v>2</v>
      </c>
      <c r="N58" s="345"/>
      <c r="O58" s="346"/>
    </row>
    <row r="59" spans="2:15">
      <c r="B59" s="157"/>
      <c r="C59" s="14"/>
      <c r="D59" s="14"/>
      <c r="E59" s="14"/>
      <c r="F59" s="332">
        <f>C63+C66+G63+G66+G69</f>
        <v>5451.826</v>
      </c>
      <c r="G59" s="14"/>
      <c r="H59" s="14"/>
      <c r="I59" s="332">
        <f>G26</f>
        <v>6080.7879999999996</v>
      </c>
      <c r="J59" s="84"/>
      <c r="K59" s="342">
        <f>G14</f>
        <v>3539.4160000000002</v>
      </c>
      <c r="L59" s="345"/>
      <c r="M59" s="342">
        <f>L65+M62+N65</f>
        <v>2046.558</v>
      </c>
      <c r="N59" s="345"/>
      <c r="O59" s="346"/>
    </row>
    <row r="60" spans="2:15">
      <c r="B60" s="157"/>
      <c r="C60" s="14"/>
      <c r="D60" s="14"/>
      <c r="E60" s="14"/>
      <c r="F60" s="14"/>
      <c r="G60" s="313"/>
      <c r="H60" s="14"/>
      <c r="I60" s="14"/>
      <c r="J60" s="84"/>
      <c r="K60" s="345"/>
      <c r="L60" s="345"/>
      <c r="M60" s="345"/>
      <c r="N60" s="345"/>
      <c r="O60" s="346"/>
    </row>
    <row r="61" spans="2:15">
      <c r="B61" s="157"/>
      <c r="C61" s="14"/>
      <c r="D61" s="14"/>
      <c r="E61" s="14"/>
      <c r="F61" s="14"/>
      <c r="G61" s="313"/>
      <c r="H61" s="14"/>
      <c r="I61" s="14"/>
      <c r="J61" s="84"/>
      <c r="K61" s="345"/>
      <c r="L61" s="345"/>
      <c r="M61" s="341" t="s">
        <v>50</v>
      </c>
      <c r="N61" s="345"/>
      <c r="O61" s="346"/>
    </row>
    <row r="62" spans="2:15">
      <c r="B62" s="157"/>
      <c r="C62" s="324" t="s">
        <v>21</v>
      </c>
      <c r="D62" s="325"/>
      <c r="E62" s="326"/>
      <c r="F62" s="14"/>
      <c r="G62" s="328" t="s">
        <v>104</v>
      </c>
      <c r="H62" s="14"/>
      <c r="I62" s="14"/>
      <c r="J62" s="84"/>
      <c r="K62" s="345"/>
      <c r="L62" s="345"/>
      <c r="M62" s="342">
        <f>G9</f>
        <v>693.68600000000004</v>
      </c>
      <c r="N62" s="345"/>
      <c r="O62" s="346"/>
    </row>
    <row r="63" spans="2:15">
      <c r="B63" s="157"/>
      <c r="C63" s="512">
        <f>G27</f>
        <v>3548.8960000000002</v>
      </c>
      <c r="D63" s="513"/>
      <c r="E63" s="514"/>
      <c r="F63" s="14"/>
      <c r="G63" s="327">
        <f>G29</f>
        <v>188.49100000000001</v>
      </c>
      <c r="H63" s="14"/>
      <c r="I63" s="14"/>
      <c r="J63" s="84"/>
      <c r="K63" s="345"/>
      <c r="L63" s="345"/>
      <c r="M63" s="345"/>
      <c r="N63" s="345"/>
      <c r="O63" s="346"/>
    </row>
    <row r="64" spans="2:15">
      <c r="B64" s="157"/>
      <c r="C64" s="14"/>
      <c r="D64" s="14"/>
      <c r="E64" s="14"/>
      <c r="F64" s="14"/>
      <c r="G64" s="313"/>
      <c r="H64" s="14"/>
      <c r="I64" s="14"/>
      <c r="J64" s="84"/>
      <c r="K64" s="345"/>
      <c r="L64" s="341" t="s">
        <v>221</v>
      </c>
      <c r="M64" s="345"/>
      <c r="N64" s="341" t="s">
        <v>7</v>
      </c>
      <c r="O64" s="346"/>
    </row>
    <row r="65" spans="2:63">
      <c r="B65" s="157"/>
      <c r="C65" s="517" t="s">
        <v>213</v>
      </c>
      <c r="D65" s="518"/>
      <c r="E65" s="519"/>
      <c r="F65" s="14"/>
      <c r="G65" s="328" t="s">
        <v>210</v>
      </c>
      <c r="H65" s="14"/>
      <c r="I65" s="14"/>
      <c r="J65" s="84"/>
      <c r="K65" s="345"/>
      <c r="L65" s="342">
        <f>G10</f>
        <v>703.91899999999998</v>
      </c>
      <c r="M65" s="345"/>
      <c r="N65" s="342">
        <f>G11</f>
        <v>648.95299999999997</v>
      </c>
      <c r="O65" s="346"/>
    </row>
    <row r="66" spans="2:63">
      <c r="B66" s="157"/>
      <c r="C66" s="512">
        <f>G28</f>
        <v>1288.373</v>
      </c>
      <c r="D66" s="513"/>
      <c r="E66" s="514"/>
      <c r="F66" s="14"/>
      <c r="G66" s="329">
        <f>G31</f>
        <v>92.183000000000007</v>
      </c>
      <c r="H66" s="14"/>
      <c r="I66" s="14"/>
      <c r="J66" s="84"/>
      <c r="K66" s="345"/>
      <c r="L66" s="345"/>
      <c r="M66" s="345"/>
      <c r="N66" s="345"/>
      <c r="O66" s="346"/>
    </row>
    <row r="67" spans="2:63">
      <c r="B67" s="157"/>
      <c r="C67" s="14"/>
      <c r="D67" s="14"/>
      <c r="E67" s="14"/>
      <c r="F67" s="14"/>
      <c r="G67" s="14"/>
      <c r="H67" s="14"/>
      <c r="I67" s="14"/>
      <c r="J67" s="84"/>
      <c r="K67" s="345"/>
      <c r="L67" s="345"/>
      <c r="M67" s="345"/>
      <c r="N67" s="345"/>
      <c r="O67" s="346"/>
    </row>
    <row r="68" spans="2:63">
      <c r="B68" s="157"/>
      <c r="C68" s="14"/>
      <c r="D68" s="14"/>
      <c r="E68" s="14"/>
      <c r="F68" s="14"/>
      <c r="G68" s="330" t="s">
        <v>108</v>
      </c>
      <c r="H68" s="14"/>
      <c r="I68" s="14"/>
      <c r="J68" s="84"/>
      <c r="K68" s="345"/>
      <c r="L68" s="345"/>
      <c r="M68" s="345"/>
      <c r="N68" s="345"/>
      <c r="O68" s="346"/>
    </row>
    <row r="69" spans="2:63">
      <c r="B69" s="157"/>
      <c r="C69" s="14"/>
      <c r="D69" s="14"/>
      <c r="E69" s="14"/>
      <c r="F69" s="14"/>
      <c r="G69" s="331">
        <f>G33</f>
        <v>333.88299999999998</v>
      </c>
      <c r="H69" s="14"/>
      <c r="I69" s="14"/>
      <c r="J69" s="84"/>
      <c r="K69" s="345"/>
      <c r="L69" s="345"/>
      <c r="M69" s="345"/>
      <c r="N69" s="345"/>
      <c r="O69" s="346"/>
    </row>
    <row r="70" spans="2:63" ht="15.75" thickBot="1">
      <c r="B70" s="158"/>
      <c r="C70" s="63"/>
      <c r="D70" s="63"/>
      <c r="E70" s="63"/>
      <c r="F70" s="63"/>
      <c r="G70" s="348"/>
      <c r="H70" s="63"/>
      <c r="I70" s="63"/>
      <c r="J70" s="204"/>
      <c r="K70" s="349"/>
      <c r="L70" s="349"/>
      <c r="M70" s="349"/>
      <c r="N70" s="349"/>
      <c r="O70" s="350"/>
    </row>
    <row r="71" spans="2:63">
      <c r="B71" s="201"/>
      <c r="C71" s="45"/>
      <c r="D71" s="45"/>
      <c r="E71" s="45"/>
      <c r="F71" s="45"/>
      <c r="G71" s="45"/>
      <c r="H71" s="45"/>
      <c r="K71" s="337"/>
      <c r="L71" s="337"/>
      <c r="M71" s="337"/>
      <c r="N71" s="337"/>
      <c r="O71" s="337"/>
    </row>
    <row r="72" spans="2:63">
      <c r="B72" s="200"/>
      <c r="C72" s="2"/>
      <c r="D72" s="2"/>
      <c r="E72" s="2"/>
      <c r="K72" s="337"/>
      <c r="L72" s="337"/>
      <c r="M72" s="337"/>
      <c r="N72" s="337"/>
      <c r="O72" s="337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</row>
    <row r="73" spans="2:63">
      <c r="B73" s="200"/>
      <c r="C73" s="2"/>
      <c r="D73" s="2"/>
      <c r="E73" s="2"/>
      <c r="K73" s="337"/>
      <c r="L73" s="337"/>
      <c r="M73" s="337"/>
      <c r="N73" s="337"/>
      <c r="O73" s="337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</row>
    <row r="74" spans="2:63">
      <c r="B74" s="200"/>
      <c r="C74" s="2"/>
      <c r="D74" s="2"/>
      <c r="E74" s="2"/>
      <c r="K74" s="337"/>
      <c r="L74" s="337"/>
      <c r="M74" s="337"/>
      <c r="N74" s="337"/>
      <c r="O74" s="337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</row>
    <row r="75" spans="2:63">
      <c r="B75" s="200"/>
      <c r="C75" s="2"/>
      <c r="D75" s="2"/>
      <c r="E75" s="2"/>
      <c r="K75" s="337"/>
      <c r="L75" s="337"/>
      <c r="M75" s="337"/>
      <c r="N75" s="337"/>
      <c r="O75" s="337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</row>
    <row r="76" spans="2:63">
      <c r="B76" s="200"/>
      <c r="C76" s="2"/>
      <c r="D76" s="2"/>
      <c r="E76" s="2"/>
      <c r="K76" s="337"/>
      <c r="L76" s="337"/>
      <c r="M76" s="337"/>
      <c r="N76" s="337"/>
      <c r="O76" s="337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</row>
    <row r="77" spans="2:63">
      <c r="B77" s="200"/>
      <c r="C77" s="2"/>
      <c r="D77" s="2"/>
      <c r="E77" s="2"/>
      <c r="K77" s="337"/>
      <c r="L77" s="337"/>
      <c r="M77" s="337"/>
      <c r="N77" s="337"/>
      <c r="O77" s="337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</row>
    <row r="78" spans="2:63">
      <c r="B78" s="200"/>
      <c r="C78" s="2"/>
      <c r="D78" s="2"/>
      <c r="E78" s="2"/>
      <c r="K78" s="337"/>
      <c r="L78" s="337"/>
      <c r="M78" s="337"/>
      <c r="N78" s="337"/>
      <c r="O78" s="337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</row>
    <row r="79" spans="2:63">
      <c r="B79" s="200"/>
      <c r="C79" s="2"/>
      <c r="D79" s="2"/>
      <c r="E79" s="2"/>
      <c r="K79" s="337"/>
      <c r="L79" s="337"/>
      <c r="M79" s="337"/>
      <c r="N79" s="337"/>
      <c r="O79" s="337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</row>
    <row r="80" spans="2:63">
      <c r="B80" s="200"/>
      <c r="C80" s="2"/>
      <c r="D80" s="2"/>
      <c r="E80" s="2"/>
      <c r="K80" s="337"/>
      <c r="L80" s="337"/>
      <c r="M80" s="337"/>
      <c r="N80" s="337"/>
      <c r="O80" s="337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</row>
    <row r="81" spans="2:63">
      <c r="B81" s="200"/>
      <c r="C81" s="2"/>
      <c r="D81" s="2"/>
      <c r="E81" s="2"/>
      <c r="K81" s="337"/>
      <c r="L81" s="337"/>
      <c r="M81" s="337"/>
      <c r="N81" s="337"/>
      <c r="O81" s="337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</row>
    <row r="82" spans="2:63">
      <c r="B82" s="200"/>
      <c r="C82" s="2"/>
      <c r="D82" s="2"/>
      <c r="E82" s="2"/>
      <c r="K82" s="337"/>
      <c r="L82" s="337"/>
      <c r="M82" s="337"/>
      <c r="N82" s="337"/>
      <c r="O82" s="337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</row>
    <row r="83" spans="2:63">
      <c r="B83" s="200"/>
      <c r="C83" s="2"/>
      <c r="D83" s="2"/>
      <c r="E83" s="2"/>
      <c r="K83" s="337"/>
      <c r="L83" s="337"/>
      <c r="M83" s="337"/>
      <c r="N83" s="337"/>
      <c r="O83" s="337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</row>
    <row r="84" spans="2:63">
      <c r="B84" s="200"/>
      <c r="C84" s="2"/>
      <c r="D84" s="2"/>
      <c r="E84" s="2"/>
      <c r="K84" s="337"/>
      <c r="L84" s="337"/>
      <c r="M84" s="337"/>
      <c r="N84" s="337"/>
      <c r="O84" s="337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</row>
    <row r="85" spans="2:63">
      <c r="B85" s="200"/>
      <c r="C85" s="2"/>
      <c r="D85" s="2"/>
      <c r="E85" s="2"/>
      <c r="K85" s="337"/>
      <c r="L85" s="337"/>
      <c r="M85" s="337"/>
      <c r="N85" s="337"/>
      <c r="O85" s="337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</row>
    <row r="86" spans="2:63">
      <c r="B86" s="200"/>
      <c r="C86" s="2"/>
      <c r="D86" s="2"/>
      <c r="E86" s="2"/>
      <c r="K86" s="337"/>
      <c r="L86" s="337"/>
      <c r="M86" s="337"/>
      <c r="N86" s="337"/>
      <c r="O86" s="337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</row>
    <row r="87" spans="2:63">
      <c r="B87" s="200"/>
      <c r="C87" s="2"/>
      <c r="D87" s="2"/>
      <c r="E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</row>
    <row r="88" spans="2:63">
      <c r="B88" s="200"/>
      <c r="C88" s="2"/>
      <c r="D88" s="2"/>
      <c r="E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</row>
    <row r="89" spans="2:63">
      <c r="B89" s="200"/>
      <c r="C89" s="2"/>
      <c r="D89" s="2"/>
      <c r="E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</row>
    <row r="90" spans="2:63">
      <c r="B90" s="200"/>
      <c r="C90" s="2"/>
      <c r="D90" s="2"/>
      <c r="E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</row>
    <row r="91" spans="2:63">
      <c r="B91" s="200"/>
      <c r="C91" s="2"/>
      <c r="D91" s="2"/>
      <c r="E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</row>
    <row r="92" spans="2:63">
      <c r="B92" s="200"/>
      <c r="C92" s="2"/>
      <c r="D92" s="2"/>
      <c r="E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</row>
    <row r="93" spans="2:63">
      <c r="B93" s="200"/>
      <c r="C93" s="2"/>
      <c r="D93" s="2"/>
      <c r="E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</row>
    <row r="94" spans="2:63">
      <c r="B94" s="200"/>
      <c r="C94" s="2"/>
      <c r="D94" s="2"/>
      <c r="E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</row>
    <row r="95" spans="2:63">
      <c r="B95" s="200"/>
      <c r="C95" s="2"/>
      <c r="D95" s="2"/>
      <c r="E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</row>
    <row r="96" spans="2:63">
      <c r="B96" s="200"/>
      <c r="C96" s="2"/>
      <c r="D96" s="2"/>
      <c r="E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</row>
    <row r="97" spans="2:63">
      <c r="B97" s="200"/>
      <c r="C97" s="2"/>
      <c r="D97" s="2"/>
      <c r="E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</row>
    <row r="98" spans="2:63">
      <c r="B98" s="200"/>
      <c r="C98" s="2"/>
      <c r="D98" s="2"/>
      <c r="E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</row>
    <row r="99" spans="2:63">
      <c r="B99" s="200"/>
      <c r="C99" s="2"/>
      <c r="D99" s="2"/>
      <c r="E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</row>
    <row r="100" spans="2:63">
      <c r="B100" s="200"/>
      <c r="C100" s="2"/>
      <c r="D100" s="2"/>
      <c r="E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</row>
    <row r="101" spans="2:63">
      <c r="B101" s="200"/>
      <c r="C101" s="2"/>
      <c r="D101" s="2"/>
      <c r="E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</row>
    <row r="102" spans="2:63">
      <c r="B102" s="200"/>
      <c r="C102" s="2"/>
      <c r="D102" s="2"/>
      <c r="E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</row>
    <row r="103" spans="2:63">
      <c r="B103" s="200"/>
      <c r="C103" s="2"/>
      <c r="D103" s="2"/>
      <c r="E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</row>
    <row r="104" spans="2:63">
      <c r="B104" s="200"/>
      <c r="C104" s="2"/>
      <c r="D104" s="2"/>
      <c r="E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</row>
    <row r="105" spans="2:63">
      <c r="B105" s="200"/>
      <c r="C105" s="2"/>
      <c r="D105" s="2"/>
      <c r="E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</row>
    <row r="106" spans="2:63">
      <c r="B106" s="200"/>
      <c r="C106" s="2"/>
      <c r="D106" s="2"/>
      <c r="E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</row>
    <row r="107" spans="2:63">
      <c r="B107" s="200"/>
      <c r="C107" s="2"/>
      <c r="D107" s="2"/>
      <c r="E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</row>
    <row r="108" spans="2:63">
      <c r="B108" s="200"/>
      <c r="C108" s="2"/>
      <c r="D108" s="2"/>
      <c r="E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</row>
    <row r="109" spans="2:63">
      <c r="B109" s="200"/>
      <c r="C109" s="2"/>
      <c r="D109" s="2"/>
      <c r="E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</row>
    <row r="110" spans="2:63">
      <c r="B110" s="200"/>
      <c r="C110" s="2"/>
      <c r="D110" s="2"/>
      <c r="E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</row>
    <row r="111" spans="2:63">
      <c r="B111" s="200"/>
      <c r="C111" s="2"/>
      <c r="D111" s="2"/>
      <c r="E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</row>
    <row r="112" spans="2:63">
      <c r="B112" s="200"/>
      <c r="C112" s="2"/>
      <c r="D112" s="2"/>
      <c r="E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</row>
  </sheetData>
  <mergeCells count="5">
    <mergeCell ref="C2:E2"/>
    <mergeCell ref="C66:E66"/>
    <mergeCell ref="I50:K50"/>
    <mergeCell ref="C63:E63"/>
    <mergeCell ref="C65:E65"/>
  </mergeCells>
  <phoneticPr fontId="0" type="noConversion"/>
  <pageMargins left="0.75" right="0.75" top="1" bottom="1" header="0.5" footer="0.5"/>
  <pageSetup scale="71" orientation="portrait" horizontalDpi="300" r:id="rId1"/>
  <headerFooter alignWithMargins="0"/>
  <rowBreaks count="1" manualBreakCount="1">
    <brk id="37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11112"/>
  <dimension ref="B1:F20"/>
  <sheetViews>
    <sheetView workbookViewId="0"/>
  </sheetViews>
  <sheetFormatPr defaultRowHeight="15"/>
  <cols>
    <col min="2" max="2" width="3.140625" customWidth="1"/>
    <col min="3" max="3" width="26.140625" customWidth="1"/>
    <col min="4" max="4" width="23.5703125" customWidth="1"/>
    <col min="5" max="5" width="3.140625" customWidth="1"/>
    <col min="6" max="6" width="10.7109375" style="2" customWidth="1"/>
    <col min="7" max="7" width="3.140625" customWidth="1"/>
  </cols>
  <sheetData>
    <row r="1" spans="2:6" ht="18">
      <c r="C1" s="1" t="s">
        <v>5</v>
      </c>
    </row>
    <row r="2" spans="2:6">
      <c r="C2" s="2" t="s">
        <v>20</v>
      </c>
    </row>
    <row r="4" spans="2:6">
      <c r="C4" s="3" t="s">
        <v>1</v>
      </c>
      <c r="D4" s="2"/>
      <c r="E4" s="2"/>
    </row>
    <row r="5" spans="2:6" ht="15.75" thickBot="1">
      <c r="C5" s="33"/>
      <c r="D5" s="2"/>
      <c r="E5" s="2"/>
    </row>
    <row r="6" spans="2:6">
      <c r="B6" s="4"/>
      <c r="C6" s="36"/>
      <c r="D6" s="37"/>
      <c r="E6" s="6"/>
      <c r="F6" s="45"/>
    </row>
    <row r="7" spans="2:6">
      <c r="B7" s="7"/>
      <c r="C7" s="5" t="s">
        <v>25</v>
      </c>
      <c r="D7" s="8">
        <v>426163</v>
      </c>
      <c r="E7" s="47"/>
      <c r="F7" s="45"/>
    </row>
    <row r="8" spans="2:6">
      <c r="B8" s="7"/>
      <c r="C8" s="5" t="s">
        <v>21</v>
      </c>
      <c r="D8" s="8">
        <v>6238615</v>
      </c>
      <c r="E8" s="47"/>
      <c r="F8" s="45"/>
    </row>
    <row r="9" spans="2:6" ht="15.75" thickBot="1">
      <c r="B9" s="10"/>
      <c r="C9" s="11"/>
      <c r="D9" s="11"/>
      <c r="E9" s="12"/>
      <c r="F9" s="45"/>
    </row>
    <row r="10" spans="2:6">
      <c r="C10" s="2"/>
      <c r="D10" s="2"/>
      <c r="E10" s="2"/>
    </row>
    <row r="11" spans="2:6">
      <c r="C11" s="3" t="s">
        <v>4</v>
      </c>
      <c r="D11" s="2"/>
      <c r="E11" s="2"/>
    </row>
    <row r="12" spans="2:6" ht="15.75" thickBot="1">
      <c r="C12" s="33"/>
      <c r="D12" s="2"/>
      <c r="E12" s="2"/>
    </row>
    <row r="13" spans="2:6">
      <c r="B13" s="13"/>
      <c r="C13" s="15"/>
      <c r="D13" s="15"/>
      <c r="E13" s="39"/>
      <c r="F13"/>
    </row>
    <row r="14" spans="2:6" ht="15.75">
      <c r="B14" s="17"/>
      <c r="C14" s="19" t="s">
        <v>22</v>
      </c>
      <c r="D14" s="74">
        <f>D8/D7</f>
        <v>14.639034829396264</v>
      </c>
      <c r="E14" s="40"/>
      <c r="F14"/>
    </row>
    <row r="15" spans="2:6">
      <c r="B15" s="17"/>
      <c r="C15" s="14"/>
      <c r="D15" s="21"/>
      <c r="E15" s="40"/>
      <c r="F15"/>
    </row>
    <row r="16" spans="2:6" s="2" customFormat="1" ht="15.75">
      <c r="B16" s="32"/>
      <c r="C16" s="14" t="s">
        <v>23</v>
      </c>
      <c r="D16" s="64">
        <f>365/D14</f>
        <v>24.933337768078331</v>
      </c>
      <c r="E16" s="18"/>
    </row>
    <row r="17" spans="2:6">
      <c r="B17" s="17"/>
      <c r="C17" s="14"/>
      <c r="D17" s="14"/>
      <c r="E17" s="40"/>
      <c r="F17"/>
    </row>
    <row r="18" spans="2:6">
      <c r="B18" s="17"/>
      <c r="C18" s="14" t="s">
        <v>174</v>
      </c>
      <c r="D18" s="49"/>
      <c r="E18" s="40"/>
      <c r="F18"/>
    </row>
    <row r="19" spans="2:6">
      <c r="B19" s="17"/>
      <c r="C19" s="281">
        <f>D16</f>
        <v>24.933337768078331</v>
      </c>
      <c r="D19" s="49" t="s">
        <v>173</v>
      </c>
      <c r="E19" s="40"/>
      <c r="F19"/>
    </row>
    <row r="20" spans="2:6" ht="13.5" thickBot="1">
      <c r="B20" s="28"/>
      <c r="C20" s="29"/>
      <c r="D20" s="50"/>
      <c r="E20" s="30"/>
      <c r="F20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11111"/>
  <dimension ref="B1:I16"/>
  <sheetViews>
    <sheetView workbookViewId="0"/>
  </sheetViews>
  <sheetFormatPr defaultRowHeight="15"/>
  <cols>
    <col min="2" max="2" width="3.140625" customWidth="1"/>
    <col min="3" max="3" width="19.7109375" customWidth="1"/>
    <col min="4" max="4" width="13.140625" customWidth="1"/>
    <col min="5" max="5" width="3.140625" customWidth="1"/>
    <col min="6" max="6" width="6" customWidth="1"/>
    <col min="8" max="8" width="3.140625" style="2" customWidth="1"/>
    <col min="9" max="9" width="6.85546875" style="2" customWidth="1"/>
    <col min="10" max="10" width="3.140625" customWidth="1"/>
  </cols>
  <sheetData>
    <row r="1" spans="2:9" ht="18">
      <c r="C1" s="1" t="s">
        <v>5</v>
      </c>
    </row>
    <row r="2" spans="2:9">
      <c r="C2" s="2" t="s">
        <v>26</v>
      </c>
    </row>
    <row r="4" spans="2:9">
      <c r="C4" s="3" t="s">
        <v>1</v>
      </c>
      <c r="D4" s="2"/>
      <c r="E4" s="2"/>
      <c r="F4" s="2"/>
      <c r="G4" s="2"/>
    </row>
    <row r="5" spans="2:9" ht="15.75" thickBot="1">
      <c r="C5" s="33"/>
      <c r="D5" s="34"/>
      <c r="E5" s="2"/>
      <c r="F5" s="2"/>
      <c r="G5" s="2"/>
    </row>
    <row r="6" spans="2:9">
      <c r="B6" s="4"/>
      <c r="C6" s="36"/>
      <c r="D6" s="37"/>
      <c r="E6" s="6"/>
      <c r="F6" s="66"/>
      <c r="G6" s="66"/>
      <c r="H6" s="45"/>
    </row>
    <row r="7" spans="2:9">
      <c r="B7" s="7"/>
      <c r="C7" s="5" t="s">
        <v>24</v>
      </c>
      <c r="D7" s="65">
        <v>0.34</v>
      </c>
      <c r="E7" s="47"/>
      <c r="F7" s="67"/>
      <c r="G7" s="67"/>
      <c r="H7" s="45"/>
    </row>
    <row r="8" spans="2:9" ht="15.75" thickBot="1">
      <c r="B8" s="10"/>
      <c r="C8" s="11"/>
      <c r="D8" s="11"/>
      <c r="E8" s="12"/>
      <c r="F8" s="66"/>
      <c r="G8" s="66"/>
      <c r="H8" s="45"/>
    </row>
    <row r="9" spans="2:9">
      <c r="C9" s="2"/>
      <c r="D9" s="2"/>
      <c r="E9" s="2"/>
      <c r="F9" s="2"/>
      <c r="G9" s="2"/>
    </row>
    <row r="10" spans="2:9">
      <c r="C10" s="3" t="s">
        <v>4</v>
      </c>
      <c r="D10" s="2"/>
      <c r="E10" s="2"/>
      <c r="F10" s="2"/>
      <c r="G10" s="2"/>
    </row>
    <row r="11" spans="2:9" ht="15.75" thickBot="1">
      <c r="C11" s="33"/>
      <c r="D11" s="2"/>
      <c r="E11" s="2"/>
      <c r="F11" s="2"/>
      <c r="G11" s="2"/>
    </row>
    <row r="12" spans="2:9">
      <c r="B12" s="13"/>
      <c r="C12" s="15"/>
      <c r="D12" s="60"/>
      <c r="E12" s="39"/>
      <c r="H12"/>
      <c r="I12"/>
    </row>
    <row r="13" spans="2:9" s="2" customFormat="1" ht="15.75">
      <c r="B13" s="32"/>
      <c r="C13" s="14" t="s">
        <v>244</v>
      </c>
      <c r="D13" s="70">
        <f>D7/(1-D7)</f>
        <v>0.51515151515151525</v>
      </c>
      <c r="E13" s="18"/>
    </row>
    <row r="14" spans="2:9">
      <c r="B14" s="17"/>
      <c r="C14" s="14"/>
      <c r="D14" s="62"/>
      <c r="E14" s="40"/>
      <c r="H14"/>
      <c r="I14"/>
    </row>
    <row r="15" spans="2:9" ht="15.75">
      <c r="B15" s="17"/>
      <c r="C15" s="14" t="s">
        <v>245</v>
      </c>
      <c r="D15" s="69">
        <f>1+D13</f>
        <v>1.5151515151515151</v>
      </c>
      <c r="E15" s="40"/>
      <c r="H15"/>
      <c r="I15"/>
    </row>
    <row r="16" spans="2:9" ht="13.5" thickBot="1">
      <c r="B16" s="28"/>
      <c r="C16" s="29"/>
      <c r="D16" s="29"/>
      <c r="E16" s="30"/>
      <c r="H16"/>
      <c r="I16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111111"/>
  <dimension ref="B1:I33"/>
  <sheetViews>
    <sheetView workbookViewId="0"/>
  </sheetViews>
  <sheetFormatPr defaultRowHeight="15"/>
  <cols>
    <col min="2" max="2" width="3.140625" customWidth="1"/>
    <col min="3" max="3" width="33" customWidth="1"/>
    <col min="4" max="4" width="15.5703125" bestFit="1" customWidth="1"/>
    <col min="5" max="5" width="3.140625" customWidth="1"/>
    <col min="6" max="6" width="15" customWidth="1"/>
    <col min="7" max="7" width="2.5703125" style="77" customWidth="1"/>
    <col min="8" max="8" width="12.5703125" style="2" customWidth="1"/>
    <col min="9" max="9" width="2.5703125" style="2" customWidth="1"/>
    <col min="10" max="10" width="11.85546875" customWidth="1"/>
    <col min="11" max="11" width="3.140625" customWidth="1"/>
  </cols>
  <sheetData>
    <row r="1" spans="2:8" ht="18">
      <c r="C1" s="1" t="s">
        <v>5</v>
      </c>
    </row>
    <row r="2" spans="2:8">
      <c r="C2" s="2" t="s">
        <v>27</v>
      </c>
    </row>
    <row r="4" spans="2:8">
      <c r="C4" s="3" t="s">
        <v>1</v>
      </c>
      <c r="D4" s="2"/>
      <c r="E4" s="2"/>
      <c r="F4" s="2"/>
      <c r="G4" s="78"/>
    </row>
    <row r="5" spans="2:8" ht="15.75" thickBot="1">
      <c r="C5" s="33"/>
      <c r="D5" s="34"/>
      <c r="E5" s="2"/>
      <c r="F5" s="2"/>
      <c r="G5" s="78"/>
    </row>
    <row r="6" spans="2:8">
      <c r="B6" s="4"/>
      <c r="C6" s="37"/>
      <c r="D6" s="37"/>
      <c r="E6" s="6"/>
      <c r="F6" s="66"/>
      <c r="G6" s="79"/>
      <c r="H6" s="45"/>
    </row>
    <row r="7" spans="2:8">
      <c r="B7" s="7"/>
      <c r="C7" s="5" t="s">
        <v>28</v>
      </c>
      <c r="D7" s="252">
        <v>575000</v>
      </c>
      <c r="E7" s="38"/>
      <c r="F7" s="66"/>
      <c r="G7" s="79"/>
      <c r="H7" s="45"/>
    </row>
    <row r="8" spans="2:8">
      <c r="B8" s="7"/>
      <c r="C8" s="5" t="s">
        <v>29</v>
      </c>
      <c r="D8" s="8">
        <v>140000</v>
      </c>
      <c r="E8" s="38"/>
      <c r="F8" s="66"/>
      <c r="G8" s="79"/>
      <c r="H8" s="45"/>
    </row>
    <row r="9" spans="2:8">
      <c r="B9" s="7"/>
      <c r="C9" s="5" t="s">
        <v>14</v>
      </c>
      <c r="D9" s="8">
        <v>7300000</v>
      </c>
      <c r="E9" s="38"/>
      <c r="F9" s="66"/>
      <c r="G9" s="79"/>
      <c r="H9" s="45"/>
    </row>
    <row r="10" spans="2:8">
      <c r="B10" s="7"/>
      <c r="C10" s="5" t="s">
        <v>30</v>
      </c>
      <c r="D10" s="253">
        <v>490000</v>
      </c>
      <c r="E10" s="47"/>
      <c r="F10" s="67"/>
      <c r="G10" s="80"/>
      <c r="H10" s="45"/>
    </row>
    <row r="11" spans="2:8">
      <c r="B11" s="7"/>
      <c r="C11" s="5" t="s">
        <v>31</v>
      </c>
      <c r="D11" s="252">
        <v>47</v>
      </c>
      <c r="E11" s="47"/>
      <c r="F11" s="67"/>
      <c r="G11" s="80"/>
      <c r="H11" s="45"/>
    </row>
    <row r="12" spans="2:8">
      <c r="B12" s="7"/>
      <c r="C12" s="5" t="s">
        <v>9</v>
      </c>
      <c r="D12" s="252">
        <v>15400000</v>
      </c>
      <c r="E12" s="47"/>
      <c r="F12" s="67"/>
      <c r="G12" s="80"/>
      <c r="H12" s="45"/>
    </row>
    <row r="13" spans="2:8" ht="15.75" thickBot="1">
      <c r="B13" s="10"/>
      <c r="C13" s="11"/>
      <c r="D13" s="11"/>
      <c r="E13" s="12"/>
      <c r="F13" s="66"/>
      <c r="G13" s="79"/>
      <c r="H13" s="45"/>
    </row>
    <row r="14" spans="2:8">
      <c r="C14" s="2"/>
      <c r="D14" s="2"/>
      <c r="E14" s="2"/>
      <c r="F14" s="2"/>
      <c r="G14" s="78"/>
    </row>
    <row r="15" spans="2:8">
      <c r="C15" s="3" t="s">
        <v>4</v>
      </c>
      <c r="D15" s="2"/>
      <c r="E15" s="2"/>
      <c r="F15" s="2"/>
      <c r="G15" s="78"/>
    </row>
    <row r="16" spans="2:8" ht="15.75" thickBot="1">
      <c r="C16" s="33"/>
      <c r="D16" s="2"/>
      <c r="E16" s="2"/>
      <c r="F16" s="2"/>
      <c r="G16" s="78"/>
    </row>
    <row r="17" spans="2:9">
      <c r="B17" s="13"/>
      <c r="C17" s="15"/>
      <c r="D17" s="15"/>
      <c r="E17" s="39"/>
      <c r="G17"/>
      <c r="H17"/>
      <c r="I17"/>
    </row>
    <row r="18" spans="2:9">
      <c r="B18" s="17"/>
      <c r="C18" s="19" t="s">
        <v>236</v>
      </c>
      <c r="D18" s="41">
        <f>D7+D8</f>
        <v>715000</v>
      </c>
      <c r="E18" s="40"/>
      <c r="G18"/>
      <c r="H18"/>
      <c r="I18"/>
    </row>
    <row r="19" spans="2:9">
      <c r="B19" s="17"/>
      <c r="C19" s="14"/>
      <c r="D19" s="21"/>
      <c r="E19" s="40"/>
      <c r="G19"/>
      <c r="H19"/>
      <c r="I19"/>
    </row>
    <row r="20" spans="2:9" ht="15.75">
      <c r="B20" s="17"/>
      <c r="C20" s="26" t="s">
        <v>237</v>
      </c>
      <c r="D20" s="82">
        <f>D18/D10</f>
        <v>1.4591836734693877</v>
      </c>
      <c r="E20" s="40"/>
      <c r="G20"/>
      <c r="H20"/>
      <c r="I20"/>
    </row>
    <row r="21" spans="2:9">
      <c r="B21" s="17"/>
      <c r="C21" s="14"/>
      <c r="D21" s="14"/>
      <c r="E21" s="40"/>
      <c r="G21"/>
      <c r="H21"/>
      <c r="I21"/>
    </row>
    <row r="22" spans="2:9" ht="15.75">
      <c r="B22" s="17"/>
      <c r="C22" s="14" t="s">
        <v>238</v>
      </c>
      <c r="D22" s="83">
        <f>D8/D10</f>
        <v>0.2857142857142857</v>
      </c>
      <c r="E22" s="40"/>
      <c r="G22"/>
      <c r="H22"/>
      <c r="I22"/>
    </row>
    <row r="23" spans="2:9">
      <c r="B23" s="17"/>
      <c r="C23" s="14"/>
      <c r="D23" s="14"/>
      <c r="E23" s="40"/>
      <c r="G23"/>
      <c r="H23"/>
      <c r="I23"/>
    </row>
    <row r="24" spans="2:9" ht="15.75">
      <c r="B24" s="17"/>
      <c r="C24" s="14" t="s">
        <v>239</v>
      </c>
      <c r="D24" s="83">
        <f>D9/D10</f>
        <v>14.897959183673469</v>
      </c>
      <c r="E24" s="40"/>
      <c r="G24"/>
      <c r="H24"/>
      <c r="I24"/>
    </row>
    <row r="25" spans="2:9">
      <c r="B25" s="17"/>
      <c r="C25" s="14"/>
      <c r="D25" s="14"/>
      <c r="E25" s="40"/>
      <c r="G25"/>
      <c r="H25"/>
      <c r="I25"/>
    </row>
    <row r="26" spans="2:9" ht="15.75">
      <c r="B26" s="17"/>
      <c r="C26" s="14" t="s">
        <v>240</v>
      </c>
      <c r="D26" s="43">
        <f>D11/D24</f>
        <v>3.1547945205479451</v>
      </c>
      <c r="E26" s="40"/>
      <c r="G26"/>
      <c r="H26"/>
      <c r="I26"/>
    </row>
    <row r="27" spans="2:9">
      <c r="B27" s="17"/>
      <c r="C27" s="14"/>
      <c r="D27" s="14"/>
      <c r="E27" s="40"/>
      <c r="G27"/>
      <c r="H27"/>
      <c r="I27"/>
    </row>
    <row r="28" spans="2:9" ht="15.75">
      <c r="B28" s="17"/>
      <c r="C28" s="14" t="s">
        <v>241</v>
      </c>
      <c r="D28" s="43">
        <f>D11/D20</f>
        <v>32.209790209790214</v>
      </c>
      <c r="E28" s="40"/>
      <c r="G28"/>
      <c r="H28"/>
      <c r="I28"/>
    </row>
    <row r="29" spans="2:9" ht="15.75">
      <c r="B29" s="17"/>
      <c r="C29" s="14"/>
      <c r="D29" s="352"/>
      <c r="E29" s="40"/>
      <c r="G29"/>
      <c r="H29"/>
      <c r="I29"/>
    </row>
    <row r="30" spans="2:9">
      <c r="B30" s="17"/>
      <c r="C30" s="14" t="s">
        <v>243</v>
      </c>
      <c r="D30" s="353">
        <f>D12/D10</f>
        <v>31.428571428571427</v>
      </c>
      <c r="E30" s="40"/>
      <c r="G30"/>
      <c r="H30"/>
      <c r="I30"/>
    </row>
    <row r="31" spans="2:9" ht="15.75">
      <c r="B31" s="17"/>
      <c r="C31" s="14"/>
      <c r="D31" s="352"/>
      <c r="E31" s="40"/>
      <c r="G31"/>
      <c r="H31"/>
      <c r="I31"/>
    </row>
    <row r="32" spans="2:9" ht="15.75">
      <c r="B32" s="17"/>
      <c r="C32" s="14" t="s">
        <v>242</v>
      </c>
      <c r="D32" s="42">
        <f>D11/D30</f>
        <v>1.4954545454545456</v>
      </c>
      <c r="E32" s="40"/>
      <c r="G32"/>
      <c r="H32"/>
      <c r="I32"/>
    </row>
    <row r="33" spans="2:9" ht="15.75" thickBot="1">
      <c r="B33" s="28"/>
      <c r="C33" s="29"/>
      <c r="D33" s="63"/>
      <c r="E33" s="30"/>
      <c r="G33"/>
      <c r="H33"/>
      <c r="I33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111112"/>
  <dimension ref="B1:I16"/>
  <sheetViews>
    <sheetView workbookViewId="0"/>
  </sheetViews>
  <sheetFormatPr defaultRowHeight="15"/>
  <cols>
    <col min="2" max="2" width="3.140625" customWidth="1"/>
    <col min="3" max="3" width="21.140625" customWidth="1"/>
    <col min="4" max="4" width="13.140625" customWidth="1"/>
    <col min="5" max="5" width="3.140625" customWidth="1"/>
    <col min="8" max="9" width="9.140625" style="2"/>
    <col min="10" max="10" width="9.28515625" bestFit="1" customWidth="1"/>
    <col min="11" max="11" width="3.140625" customWidth="1"/>
  </cols>
  <sheetData>
    <row r="1" spans="2:9" ht="18">
      <c r="C1" s="1" t="s">
        <v>5</v>
      </c>
    </row>
    <row r="2" spans="2:9">
      <c r="C2" s="2" t="s">
        <v>32</v>
      </c>
    </row>
    <row r="4" spans="2:9">
      <c r="C4" s="3" t="s">
        <v>1</v>
      </c>
      <c r="D4" s="2"/>
      <c r="E4" s="2"/>
      <c r="F4" s="2"/>
      <c r="G4" s="2"/>
    </row>
    <row r="5" spans="2:9" ht="15.75" thickBot="1">
      <c r="C5" s="33"/>
      <c r="D5" s="34"/>
      <c r="E5" s="2"/>
      <c r="F5" s="2"/>
      <c r="G5" s="2"/>
    </row>
    <row r="6" spans="2:9">
      <c r="B6" s="4"/>
      <c r="C6" s="36"/>
      <c r="D6" s="37"/>
      <c r="E6" s="6"/>
      <c r="F6" s="66"/>
      <c r="G6" s="66"/>
      <c r="H6" s="45"/>
    </row>
    <row r="7" spans="2:9">
      <c r="B7" s="7"/>
      <c r="C7" s="5" t="s">
        <v>33</v>
      </c>
      <c r="D7" s="65">
        <v>1.65</v>
      </c>
      <c r="E7" s="47"/>
      <c r="F7" s="67"/>
      <c r="G7" s="67"/>
      <c r="H7" s="45"/>
    </row>
    <row r="8" spans="2:9">
      <c r="B8" s="7"/>
      <c r="C8" s="5" t="s">
        <v>34</v>
      </c>
      <c r="D8" s="65">
        <v>1.8</v>
      </c>
      <c r="E8" s="47"/>
      <c r="F8" s="67"/>
      <c r="G8" s="67"/>
      <c r="H8" s="45"/>
    </row>
    <row r="9" spans="2:9">
      <c r="B9" s="7"/>
      <c r="C9" s="5" t="s">
        <v>12</v>
      </c>
      <c r="D9" s="44">
        <v>0.06</v>
      </c>
      <c r="E9" s="47"/>
      <c r="F9" s="67"/>
      <c r="G9" s="67"/>
      <c r="H9" s="45"/>
    </row>
    <row r="10" spans="2:9" ht="15.75" thickBot="1">
      <c r="B10" s="10"/>
      <c r="C10" s="11"/>
      <c r="D10" s="11"/>
      <c r="E10" s="12"/>
      <c r="F10" s="66"/>
      <c r="G10" s="66"/>
      <c r="H10" s="45"/>
    </row>
    <row r="11" spans="2:9">
      <c r="C11" s="2"/>
      <c r="D11" s="2"/>
      <c r="E11" s="2"/>
      <c r="F11" s="2"/>
      <c r="G11" s="2"/>
    </row>
    <row r="12" spans="2:9">
      <c r="C12" s="3" t="s">
        <v>4</v>
      </c>
      <c r="D12" s="2"/>
      <c r="E12" s="2"/>
      <c r="F12" s="2"/>
      <c r="G12" s="2"/>
    </row>
    <row r="13" spans="2:9" ht="15.75" thickBot="1">
      <c r="C13" s="33"/>
      <c r="D13" s="2"/>
      <c r="E13" s="2"/>
      <c r="F13" s="2"/>
      <c r="G13" s="2"/>
    </row>
    <row r="14" spans="2:9">
      <c r="B14" s="13"/>
      <c r="C14" s="15"/>
      <c r="D14" s="87"/>
      <c r="E14" s="39"/>
      <c r="H14"/>
      <c r="I14"/>
    </row>
    <row r="15" spans="2:9" ht="15.75">
      <c r="B15" s="17"/>
      <c r="C15" s="19" t="s">
        <v>179</v>
      </c>
      <c r="D15" s="52">
        <f>D7*D8*D9</f>
        <v>0.17819999999999997</v>
      </c>
      <c r="E15" s="40"/>
      <c r="H15"/>
      <c r="I15"/>
    </row>
    <row r="16" spans="2:9" ht="15.75" thickBot="1">
      <c r="B16" s="28"/>
      <c r="C16" s="63"/>
      <c r="D16" s="29"/>
      <c r="E16" s="30"/>
      <c r="H16"/>
      <c r="I16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1111121"/>
  <dimension ref="B1:I18"/>
  <sheetViews>
    <sheetView workbookViewId="0"/>
  </sheetViews>
  <sheetFormatPr defaultRowHeight="15"/>
  <cols>
    <col min="2" max="2" width="3.140625" customWidth="1"/>
    <col min="3" max="3" width="20.28515625" customWidth="1"/>
    <col min="4" max="4" width="16.85546875" customWidth="1"/>
    <col min="5" max="5" width="3.140625" customWidth="1"/>
    <col min="7" max="7" width="7.42578125" customWidth="1"/>
    <col min="8" max="8" width="3.140625" style="2" customWidth="1"/>
    <col min="9" max="9" width="6.7109375" style="2" customWidth="1"/>
    <col min="10" max="10" width="3.140625" customWidth="1"/>
  </cols>
  <sheetData>
    <row r="1" spans="2:9" ht="18">
      <c r="C1" s="1" t="s">
        <v>5</v>
      </c>
    </row>
    <row r="2" spans="2:9">
      <c r="C2" s="2" t="s">
        <v>35</v>
      </c>
    </row>
    <row r="4" spans="2:9">
      <c r="C4" s="3" t="s">
        <v>1</v>
      </c>
      <c r="D4" s="2"/>
      <c r="E4" s="2"/>
      <c r="F4" s="2"/>
      <c r="G4" s="2"/>
    </row>
    <row r="5" spans="2:9" ht="15.75" thickBot="1">
      <c r="C5" s="33"/>
      <c r="D5" s="34"/>
      <c r="E5" s="2"/>
      <c r="F5" s="2"/>
      <c r="G5" s="2"/>
    </row>
    <row r="6" spans="2:9">
      <c r="B6" s="4"/>
      <c r="C6" s="36"/>
      <c r="D6" s="37"/>
      <c r="E6" s="6"/>
      <c r="F6" s="66"/>
      <c r="G6" s="66"/>
      <c r="H6" s="45"/>
    </row>
    <row r="7" spans="2:9">
      <c r="B7" s="7"/>
      <c r="C7" s="5" t="s">
        <v>12</v>
      </c>
      <c r="D7" s="44">
        <v>0.08</v>
      </c>
      <c r="E7" s="47"/>
      <c r="F7" s="67"/>
      <c r="G7" s="67"/>
      <c r="H7" s="45"/>
    </row>
    <row r="8" spans="2:9">
      <c r="B8" s="7"/>
      <c r="C8" s="5" t="s">
        <v>34</v>
      </c>
      <c r="D8" s="65">
        <v>1.24</v>
      </c>
      <c r="E8" s="47"/>
      <c r="F8" s="67"/>
      <c r="G8" s="67"/>
      <c r="H8" s="45"/>
    </row>
    <row r="9" spans="2:9">
      <c r="B9" s="7"/>
      <c r="C9" s="5" t="s">
        <v>36</v>
      </c>
      <c r="D9" s="94">
        <v>0.14299999999999999</v>
      </c>
      <c r="E9" s="47"/>
      <c r="F9" s="67"/>
      <c r="G9" s="67"/>
      <c r="H9" s="45"/>
    </row>
    <row r="10" spans="2:9" ht="15.75" thickBot="1">
      <c r="B10" s="10"/>
      <c r="C10" s="11"/>
      <c r="D10" s="95"/>
      <c r="E10" s="96"/>
      <c r="F10" s="67"/>
      <c r="G10" s="67"/>
      <c r="H10" s="45"/>
    </row>
    <row r="11" spans="2:9">
      <c r="C11" s="2"/>
      <c r="D11" s="2"/>
      <c r="E11" s="2"/>
      <c r="F11" s="2"/>
      <c r="G11" s="2"/>
    </row>
    <row r="12" spans="2:9">
      <c r="C12" s="3" t="s">
        <v>4</v>
      </c>
      <c r="D12" s="2"/>
      <c r="E12" s="2"/>
      <c r="F12" s="2"/>
      <c r="G12" s="2"/>
    </row>
    <row r="13" spans="2:9" ht="15.75" thickBot="1">
      <c r="C13" s="33"/>
      <c r="D13" s="2"/>
      <c r="E13" s="2"/>
      <c r="F13" s="2"/>
      <c r="G13" s="2"/>
    </row>
    <row r="14" spans="2:9">
      <c r="B14" s="13"/>
      <c r="C14" s="15"/>
      <c r="D14" s="48"/>
      <c r="E14" s="39"/>
      <c r="H14"/>
      <c r="I14"/>
    </row>
    <row r="15" spans="2:9">
      <c r="B15" s="17"/>
      <c r="C15" s="19" t="s">
        <v>246</v>
      </c>
      <c r="D15" s="99">
        <f>D9/(D8*D7)</f>
        <v>1.441532258064516</v>
      </c>
      <c r="E15" s="40"/>
      <c r="H15"/>
      <c r="I15"/>
    </row>
    <row r="16" spans="2:9">
      <c r="B16" s="17"/>
      <c r="C16" s="19"/>
      <c r="D16" s="97"/>
      <c r="E16" s="40"/>
      <c r="H16"/>
      <c r="I16"/>
    </row>
    <row r="17" spans="2:9" ht="15.75">
      <c r="B17" s="17"/>
      <c r="C17" s="19" t="s">
        <v>247</v>
      </c>
      <c r="D17" s="101">
        <f>D15-1</f>
        <v>0.44153225806451601</v>
      </c>
      <c r="E17" s="40"/>
      <c r="H17"/>
      <c r="I17"/>
    </row>
    <row r="18" spans="2:9" ht="15.75" thickBot="1">
      <c r="B18" s="28"/>
      <c r="C18" s="63"/>
      <c r="D18" s="89"/>
      <c r="E18" s="30"/>
      <c r="H18"/>
      <c r="I18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43</vt:i4>
      </vt:variant>
    </vt:vector>
  </HeadingPairs>
  <TitlesOfParts>
    <vt:vector size="43" baseType="lpstr">
      <vt:lpstr>Chapter 3</vt:lpstr>
      <vt:lpstr>#1</vt:lpstr>
      <vt:lpstr>#2</vt:lpstr>
      <vt:lpstr>#3</vt:lpstr>
      <vt:lpstr>#4</vt:lpstr>
      <vt:lpstr>#5</vt:lpstr>
      <vt:lpstr>#6</vt:lpstr>
      <vt:lpstr>#7</vt:lpstr>
      <vt:lpstr>#8</vt:lpstr>
      <vt:lpstr>#9</vt:lpstr>
      <vt:lpstr>#10</vt:lpstr>
      <vt:lpstr>#11</vt:lpstr>
      <vt:lpstr>#12</vt:lpstr>
      <vt:lpstr>#13</vt:lpstr>
      <vt:lpstr>#14</vt:lpstr>
      <vt:lpstr>#15-16</vt:lpstr>
      <vt:lpstr>#17</vt:lpstr>
      <vt:lpstr>#18</vt:lpstr>
      <vt:lpstr>#19</vt:lpstr>
      <vt:lpstr>#20-21</vt:lpstr>
      <vt:lpstr>#22</vt:lpstr>
      <vt:lpstr>#23</vt:lpstr>
      <vt:lpstr>#24</vt:lpstr>
      <vt:lpstr>#25</vt:lpstr>
      <vt:lpstr>#26</vt:lpstr>
      <vt:lpstr>#27</vt:lpstr>
      <vt:lpstr>#28</vt:lpstr>
      <vt:lpstr>#29</vt:lpstr>
      <vt:lpstr>#30</vt:lpstr>
      <vt:lpstr>#31</vt:lpstr>
      <vt:lpstr>#32</vt:lpstr>
      <vt:lpstr>#33</vt:lpstr>
      <vt:lpstr>#34</vt:lpstr>
      <vt:lpstr>#35-37</vt:lpstr>
      <vt:lpstr>#38</vt:lpstr>
      <vt:lpstr>#39</vt:lpstr>
      <vt:lpstr>#40</vt:lpstr>
      <vt:lpstr>#41</vt:lpstr>
      <vt:lpstr>#42</vt:lpstr>
      <vt:lpstr>#43</vt:lpstr>
      <vt:lpstr>#44</vt:lpstr>
      <vt:lpstr>#45</vt:lpstr>
      <vt:lpstr>#46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 Smolira</dc:creator>
  <cp:lastModifiedBy>IT Operations</cp:lastModifiedBy>
  <cp:lastPrinted>2012-01-11T22:51:08Z</cp:lastPrinted>
  <dcterms:created xsi:type="dcterms:W3CDTF">2002-01-24T03:34:48Z</dcterms:created>
  <dcterms:modified xsi:type="dcterms:W3CDTF">2013-03-18T05:39:48Z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841048144</vt:i4>
  </property>
  <property fmtid="{D5CDD505-2E9C-101B-9397-08002B2CF9AE}" pid="3" name="_EmailSubject">
    <vt:lpwstr/>
  </property>
  <property fmtid="{D5CDD505-2E9C-101B-9397-08002B2CF9AE}" pid="4" name="_AuthorEmail">
    <vt:lpwstr>joesmo@comcast.net</vt:lpwstr>
  </property>
  <property fmtid="{D5CDD505-2E9C-101B-9397-08002B2CF9AE}" pid="5" name="_AuthorEmailDisplayName">
    <vt:lpwstr>Joe Smolira</vt:lpwstr>
  </property>
  <property fmtid="{D5CDD505-2E9C-101B-9397-08002B2CF9AE}" pid="6" name="_ReviewingToolsShownOnce">
    <vt:lpwstr/>
  </property>
</Properties>
</file>