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295" windowHeight="7260"/>
  </bookViews>
  <sheets>
    <sheet name="Chapter 20" sheetId="18" r:id="rId1"/>
    <sheet name="#1" sheetId="1" r:id="rId2"/>
    <sheet name="#2" sheetId="4" r:id="rId3"/>
    <sheet name="#3" sheetId="5" r:id="rId4"/>
    <sheet name="#4" sheetId="6" r:id="rId5"/>
    <sheet name="#5" sheetId="7" r:id="rId6"/>
    <sheet name="#6" sheetId="8" r:id="rId7"/>
    <sheet name="#7" sheetId="9" r:id="rId8"/>
    <sheet name="#8" sheetId="10" r:id="rId9"/>
    <sheet name="#9" sheetId="19" r:id="rId10"/>
    <sheet name="#10" sheetId="11" r:id="rId11"/>
    <sheet name="#11" sheetId="12" r:id="rId12"/>
    <sheet name="#12" sheetId="13" r:id="rId13"/>
    <sheet name="#13" sheetId="21" r:id="rId14"/>
    <sheet name="#14" sheetId="22" r:id="rId15"/>
    <sheet name="#15" sheetId="14" r:id="rId16"/>
    <sheet name="#16" sheetId="15" r:id="rId17"/>
    <sheet name="#17" sheetId="16" r:id="rId18"/>
    <sheet name="#18" sheetId="17" r:id="rId19"/>
  </sheets>
  <calcPr calcId="114210"/>
</workbook>
</file>

<file path=xl/calcChain.xml><?xml version="1.0" encoding="utf-8"?>
<calcChain xmlns="http://schemas.openxmlformats.org/spreadsheetml/2006/main">
  <c r="D35" i="11"/>
  <c r="D20" i="10"/>
  <c r="D24"/>
  <c r="C17" i="6"/>
  <c r="F20" i="4"/>
  <c r="D18" i="12"/>
  <c r="D9" i="10"/>
  <c r="D11" i="6"/>
  <c r="D24" i="22"/>
  <c r="D26"/>
  <c r="D28"/>
  <c r="D27"/>
  <c r="D18"/>
  <c r="D20"/>
  <c r="D22"/>
  <c r="D21"/>
  <c r="D15" i="21"/>
  <c r="D16"/>
  <c r="D18"/>
  <c r="D20"/>
  <c r="D27" i="19"/>
  <c r="D24"/>
  <c r="D21"/>
  <c r="D19"/>
  <c r="D28"/>
  <c r="D21" i="12"/>
  <c r="D27"/>
  <c r="C28" i="13"/>
  <c r="D22" i="11"/>
  <c r="D16" i="14"/>
  <c r="C27" i="17"/>
  <c r="C28"/>
  <c r="C32"/>
  <c r="D30"/>
  <c r="D25"/>
  <c r="D17"/>
  <c r="C24"/>
  <c r="D19"/>
  <c r="D20"/>
  <c r="D18" i="16"/>
  <c r="D19"/>
  <c r="D20"/>
  <c r="D21"/>
  <c r="D22"/>
  <c r="D23"/>
  <c r="D26" i="12"/>
  <c r="D27" i="13"/>
  <c r="D12"/>
  <c r="D7"/>
  <c r="D8"/>
  <c r="D20" i="12"/>
  <c r="D23"/>
  <c r="D13" i="13"/>
  <c r="D19"/>
  <c r="D20"/>
  <c r="D11"/>
  <c r="D10"/>
  <c r="D9"/>
  <c r="D19" i="12"/>
  <c r="D18" i="11"/>
  <c r="D19"/>
  <c r="D9" i="8"/>
  <c r="D8"/>
  <c r="D7"/>
  <c r="F21" i="4"/>
  <c r="F23"/>
  <c r="F17"/>
  <c r="D16" i="1"/>
  <c r="D18"/>
  <c r="D19"/>
  <c r="D17"/>
  <c r="F26" i="4"/>
  <c r="D16" i="5"/>
  <c r="D18"/>
  <c r="D17"/>
  <c r="D19" i="6"/>
  <c r="D18"/>
  <c r="D15" i="7"/>
  <c r="D17"/>
  <c r="D16" i="8"/>
  <c r="D19" i="9"/>
  <c r="D20"/>
  <c r="D18"/>
  <c r="D20" i="11"/>
  <c r="D25"/>
  <c r="D21" i="13"/>
  <c r="D28" i="12"/>
  <c r="D22"/>
  <c r="D24"/>
  <c r="D21" i="10"/>
  <c r="D22"/>
  <c r="D27"/>
  <c r="D28"/>
  <c r="C33" i="17"/>
  <c r="D24" i="13"/>
  <c r="D21" i="11"/>
  <c r="D23"/>
  <c r="D25" i="10"/>
  <c r="D21" i="9"/>
  <c r="D22"/>
  <c r="D18" i="8"/>
  <c r="F24" i="4"/>
  <c r="F27"/>
  <c r="D22" i="19"/>
  <c r="D25"/>
  <c r="D29" i="12"/>
  <c r="D25"/>
  <c r="D30"/>
  <c r="D24" i="11"/>
  <c r="D31"/>
  <c r="D26"/>
</calcChain>
</file>

<file path=xl/sharedStrings.xml><?xml version="1.0" encoding="utf-8"?>
<sst xmlns="http://schemas.openxmlformats.org/spreadsheetml/2006/main" count="312" uniqueCount="184">
  <si>
    <t>Question 1</t>
  </si>
  <si>
    <t>Input Area:</t>
  </si>
  <si>
    <t>Output Area:</t>
  </si>
  <si>
    <t>Shares outstanding</t>
  </si>
  <si>
    <t>Price</t>
  </si>
  <si>
    <t>New price</t>
  </si>
  <si>
    <t>New shares</t>
  </si>
  <si>
    <t>New market value</t>
  </si>
  <si>
    <t>Number of rights needed</t>
  </si>
  <si>
    <t>P(x)</t>
  </si>
  <si>
    <t>Value of a right</t>
  </si>
  <si>
    <t xml:space="preserve">A rights offering usually costs less, it protects </t>
  </si>
  <si>
    <t>the proportionate interests of existing share-</t>
  </si>
  <si>
    <t>holders, and protects against underpricing.</t>
  </si>
  <si>
    <t>Question 2</t>
  </si>
  <si>
    <t xml:space="preserve"> Price</t>
  </si>
  <si>
    <t>Shareholder</t>
  </si>
  <si>
    <t>Minimum is anything &gt; 0</t>
  </si>
  <si>
    <t>Number of new shares</t>
  </si>
  <si>
    <t>P(X)</t>
  </si>
  <si>
    <t>Before offer:</t>
  </si>
  <si>
    <t>After offer:</t>
  </si>
  <si>
    <t>Question 3</t>
  </si>
  <si>
    <t>Rights-on price</t>
  </si>
  <si>
    <t>Ex-rights price</t>
  </si>
  <si>
    <t>Funds needed</t>
  </si>
  <si>
    <t xml:space="preserve">Number of new shares </t>
  </si>
  <si>
    <t xml:space="preserve">Number of old shares </t>
  </si>
  <si>
    <t>Question 4</t>
  </si>
  <si>
    <t>Undervalued IPO</t>
  </si>
  <si>
    <t>Overvalued IPO</t>
  </si>
  <si>
    <t># of shares</t>
  </si>
  <si>
    <t>is:</t>
  </si>
  <si>
    <t>Expected profit</t>
  </si>
  <si>
    <t>1/2 # of shares</t>
  </si>
  <si>
    <t>This is an example of the winner's curse.</t>
  </si>
  <si>
    <t>Question 5</t>
  </si>
  <si>
    <t>Offer price</t>
  </si>
  <si>
    <t xml:space="preserve">Spread </t>
  </si>
  <si>
    <t>Proceeds from sale</t>
  </si>
  <si>
    <t>Number of shares offered</t>
  </si>
  <si>
    <t>Question 6</t>
  </si>
  <si>
    <t>Question 7</t>
  </si>
  <si>
    <t>Initial offer price</t>
  </si>
  <si>
    <t>Shares sold</t>
  </si>
  <si>
    <t>Company price per share</t>
  </si>
  <si>
    <t>Direct costs</t>
  </si>
  <si>
    <t>Indirect costs</t>
  </si>
  <si>
    <t>Net amount raised</t>
  </si>
  <si>
    <t>Total direct costs</t>
  </si>
  <si>
    <t>Total indirect costs</t>
  </si>
  <si>
    <t>Total costs</t>
  </si>
  <si>
    <t>Question 8</t>
  </si>
  <si>
    <t>Share price</t>
  </si>
  <si>
    <t>Company equity</t>
  </si>
  <si>
    <t>New shares issued</t>
  </si>
  <si>
    <t>New price:</t>
  </si>
  <si>
    <t>X</t>
  </si>
  <si>
    <t>Y</t>
  </si>
  <si>
    <t>Z</t>
  </si>
  <si>
    <t>P(Y)</t>
  </si>
  <si>
    <t>P(Z)</t>
  </si>
  <si>
    <t>Question 9</t>
  </si>
  <si>
    <t>Net Income</t>
  </si>
  <si>
    <t xml:space="preserve">Book value </t>
  </si>
  <si>
    <t>Number of shares after offering</t>
  </si>
  <si>
    <t>New book value per share</t>
  </si>
  <si>
    <t>Old market to book</t>
  </si>
  <si>
    <t>New market to book</t>
  </si>
  <si>
    <t xml:space="preserve">Accounting dilution has occurred because new </t>
  </si>
  <si>
    <t xml:space="preserve">shares were issued when the market to book ratio </t>
  </si>
  <si>
    <t>was less than one; market value dilution has occurred</t>
  </si>
  <si>
    <t>because the firm financed a negative NPV project:</t>
  </si>
  <si>
    <t>NPV</t>
  </si>
  <si>
    <t xml:space="preserve">For the price to remain unchanged when the P/E </t>
  </si>
  <si>
    <t>ratio is constant, EPS must remain constant.</t>
  </si>
  <si>
    <t>NI</t>
  </si>
  <si>
    <t>Question 10</t>
  </si>
  <si>
    <t xml:space="preserve">Stock price </t>
  </si>
  <si>
    <t>Number of shares</t>
  </si>
  <si>
    <t>Total assets</t>
  </si>
  <si>
    <t>Total liabilities</t>
  </si>
  <si>
    <t xml:space="preserve">Cost </t>
  </si>
  <si>
    <t>ROE</t>
  </si>
  <si>
    <t xml:space="preserve">NPV  </t>
  </si>
  <si>
    <t>Question 11</t>
  </si>
  <si>
    <t>investing in a zero NPV project.</t>
  </si>
  <si>
    <t>Question 12</t>
  </si>
  <si>
    <t>Rights offer total</t>
  </si>
  <si>
    <t>Question 13</t>
  </si>
  <si>
    <t>Question 14</t>
  </si>
  <si>
    <t>Subscription price</t>
  </si>
  <si>
    <t>Spread charge</t>
  </si>
  <si>
    <t>Net proceeds to company</t>
  </si>
  <si>
    <t>New shares offered</t>
  </si>
  <si>
    <t>Proceeds from selling a right</t>
  </si>
  <si>
    <t>Question 15</t>
  </si>
  <si>
    <t>New stock price</t>
  </si>
  <si>
    <t>Rights offer per share</t>
  </si>
  <si>
    <t>The stock is correctly priced</t>
  </si>
  <si>
    <t xml:space="preserve">You can create an immediate profit on </t>
  </si>
  <si>
    <t>a.</t>
  </si>
  <si>
    <t>b.</t>
  </si>
  <si>
    <t>c.</t>
  </si>
  <si>
    <t>d.</t>
  </si>
  <si>
    <t>e.</t>
  </si>
  <si>
    <t>Input boxes in tan</t>
  </si>
  <si>
    <t>Output boxes in yellow</t>
  </si>
  <si>
    <t>Given data in blue</t>
  </si>
  <si>
    <t>Calculations in red</t>
  </si>
  <si>
    <t>Answers in green</t>
  </si>
  <si>
    <t xml:space="preserve">Maximum subscription price = current share price  </t>
  </si>
  <si>
    <t>Amount raised</t>
  </si>
  <si>
    <t>Administrative expense</t>
  </si>
  <si>
    <t>Flotation cost</t>
  </si>
  <si>
    <t>Share price drops by</t>
  </si>
  <si>
    <t>New facility cost</t>
  </si>
  <si>
    <t>Net income</t>
  </si>
  <si>
    <t>Increase to net income</t>
  </si>
  <si>
    <t>Investment cost</t>
  </si>
  <si>
    <t>because the market-to-book ratio is less</t>
  </si>
  <si>
    <t xml:space="preserve">than one. Market value dilution has </t>
  </si>
  <si>
    <t>occurred since the firm is investing in a</t>
  </si>
  <si>
    <t xml:space="preserve">Accounting dilution takes place here </t>
  </si>
  <si>
    <t>negative NPV project.</t>
  </si>
  <si>
    <t>If the share price after the offering is the same,</t>
  </si>
  <si>
    <t>then the project NPV is</t>
  </si>
  <si>
    <t xml:space="preserve">Accounting dilution still takes place, as the </t>
  </si>
  <si>
    <t>BVPS still falls from</t>
  </si>
  <si>
    <t>to</t>
  </si>
  <si>
    <t xml:space="preserve">, but no market </t>
  </si>
  <si>
    <t xml:space="preserve">value dilution taked place because the firm is </t>
  </si>
  <si>
    <r>
      <t>P</t>
    </r>
    <r>
      <rPr>
        <vertAlign val="subscript"/>
        <sz val="12"/>
        <rFont val="Arial"/>
        <family val="2"/>
      </rPr>
      <t>x</t>
    </r>
    <r>
      <rPr>
        <sz val="12"/>
        <rFont val="Arial"/>
        <family val="2"/>
      </rPr>
      <t xml:space="preserve"> = [NP</t>
    </r>
    <r>
      <rPr>
        <vertAlign val="subscript"/>
        <sz val="12"/>
        <rFont val="Arial"/>
        <family val="2"/>
      </rPr>
      <t>RO</t>
    </r>
    <r>
      <rPr>
        <sz val="12"/>
        <rFont val="Arial"/>
        <family val="2"/>
      </rPr>
      <t>+P</t>
    </r>
    <r>
      <rPr>
        <vertAlign val="subscript"/>
        <sz val="12"/>
        <rFont val="Arial"/>
        <family val="2"/>
      </rPr>
      <t>S</t>
    </r>
    <r>
      <rPr>
        <sz val="12"/>
        <rFont val="Arial"/>
        <family val="2"/>
      </rPr>
      <t>]/(N+1)</t>
    </r>
  </si>
  <si>
    <r>
      <t>Value of a right = P</t>
    </r>
    <r>
      <rPr>
        <vertAlign val="subscript"/>
        <sz val="12"/>
        <rFont val="Arial"/>
        <family val="2"/>
      </rPr>
      <t xml:space="preserve">RO </t>
    </r>
    <r>
      <rPr>
        <sz val="12"/>
        <rFont val="Arial"/>
        <family val="2"/>
      </rPr>
      <t>- P</t>
    </r>
    <r>
      <rPr>
        <vertAlign val="subscript"/>
        <sz val="12"/>
        <rFont val="Arial"/>
        <family val="2"/>
      </rPr>
      <t>X</t>
    </r>
    <r>
      <rPr>
        <sz val="12"/>
        <rFont val="Arial"/>
        <family val="2"/>
      </rPr>
      <t xml:space="preserve"> = P</t>
    </r>
    <r>
      <rPr>
        <vertAlign val="subscript"/>
        <sz val="12"/>
        <rFont val="Arial"/>
        <family val="2"/>
      </rPr>
      <t>RO</t>
    </r>
    <r>
      <rPr>
        <sz val="12"/>
        <rFont val="Arial"/>
        <family val="2"/>
      </rPr>
      <t xml:space="preserve"> - {[NP</t>
    </r>
    <r>
      <rPr>
        <vertAlign val="subscript"/>
        <sz val="12"/>
        <rFont val="Arial"/>
        <family val="2"/>
      </rPr>
      <t>RO</t>
    </r>
    <r>
      <rPr>
        <sz val="12"/>
        <rFont val="Arial"/>
        <family val="2"/>
      </rPr>
      <t>+P</t>
    </r>
    <r>
      <rPr>
        <vertAlign val="subscript"/>
        <sz val="12"/>
        <rFont val="Arial"/>
        <family val="2"/>
      </rPr>
      <t>S</t>
    </r>
    <r>
      <rPr>
        <sz val="12"/>
        <rFont val="Arial"/>
        <family val="2"/>
      </rPr>
      <t>]/N+1)}</t>
    </r>
  </si>
  <si>
    <r>
      <t xml:space="preserve">                = [(N+1)P</t>
    </r>
    <r>
      <rPr>
        <vertAlign val="subscript"/>
        <sz val="12"/>
        <rFont val="Arial"/>
        <family val="2"/>
      </rPr>
      <t xml:space="preserve">RO </t>
    </r>
    <r>
      <rPr>
        <sz val="12"/>
        <rFont val="Arial"/>
        <family val="2"/>
      </rPr>
      <t>- NP</t>
    </r>
    <r>
      <rPr>
        <vertAlign val="subscript"/>
        <sz val="12"/>
        <rFont val="Arial"/>
        <family val="2"/>
      </rPr>
      <t xml:space="preserve">RO </t>
    </r>
    <r>
      <rPr>
        <sz val="12"/>
        <rFont val="Arial"/>
        <family val="2"/>
      </rPr>
      <t>- P</t>
    </r>
    <r>
      <rPr>
        <vertAlign val="subscript"/>
        <sz val="12"/>
        <rFont val="Arial"/>
        <family val="2"/>
      </rPr>
      <t>S</t>
    </r>
    <r>
      <rPr>
        <sz val="12"/>
        <rFont val="Arial"/>
        <family val="2"/>
      </rPr>
      <t>]/(N+1) =[P</t>
    </r>
    <r>
      <rPr>
        <vertAlign val="subscript"/>
        <sz val="12"/>
        <rFont val="Arial"/>
        <family val="2"/>
      </rPr>
      <t xml:space="preserve">RO </t>
    </r>
    <r>
      <rPr>
        <sz val="12"/>
        <rFont val="Arial"/>
        <family val="2"/>
      </rPr>
      <t>- P</t>
    </r>
    <r>
      <rPr>
        <vertAlign val="subscript"/>
        <sz val="12"/>
        <rFont val="Arial"/>
        <family val="2"/>
      </rPr>
      <t>S</t>
    </r>
    <r>
      <rPr>
        <sz val="12"/>
        <rFont val="Arial"/>
        <family val="2"/>
      </rPr>
      <t>/(N+1)</t>
    </r>
  </si>
  <si>
    <r>
      <t>EPS</t>
    </r>
    <r>
      <rPr>
        <vertAlign val="subscript"/>
        <sz val="12"/>
        <rFont val="Arial"/>
        <family val="2"/>
      </rPr>
      <t>1</t>
    </r>
  </si>
  <si>
    <r>
      <t>Net income</t>
    </r>
    <r>
      <rPr>
        <vertAlign val="subscript"/>
        <sz val="12"/>
        <color indexed="8"/>
        <rFont val="Arial"/>
        <family val="2"/>
      </rPr>
      <t>1</t>
    </r>
  </si>
  <si>
    <r>
      <t>P/E</t>
    </r>
    <r>
      <rPr>
        <vertAlign val="subscript"/>
        <sz val="12"/>
        <color indexed="8"/>
        <rFont val="Arial"/>
        <family val="2"/>
      </rPr>
      <t>0</t>
    </r>
  </si>
  <si>
    <t>Rights price</t>
  </si>
  <si>
    <t xml:space="preserve">The rights are </t>
  </si>
  <si>
    <t>the ex-rights day if the stock is selling for</t>
  </si>
  <si>
    <t>and the rights are</t>
  </si>
  <si>
    <t>selling for</t>
  </si>
  <si>
    <t xml:space="preserve">in the market for </t>
  </si>
  <si>
    <t>by executing the following transactions. Buy</t>
  </si>
  <si>
    <t>Use these rights to</t>
  </si>
  <si>
    <t>purchase a new share at the subscription</t>
  </si>
  <si>
    <t xml:space="preserve">price of </t>
  </si>
  <si>
    <t>Immediately sell this share in the market for</t>
  </si>
  <si>
    <t>creating an instant</t>
  </si>
  <si>
    <t>profit.</t>
  </si>
  <si>
    <r>
      <t>EPS</t>
    </r>
    <r>
      <rPr>
        <vertAlign val="subscript"/>
        <sz val="12"/>
        <rFont val="Arial"/>
        <family val="2"/>
      </rPr>
      <t>0</t>
    </r>
  </si>
  <si>
    <r>
      <t>P</t>
    </r>
    <r>
      <rPr>
        <vertAlign val="subscript"/>
        <sz val="12"/>
        <color indexed="8"/>
        <rFont val="Arial"/>
        <family val="2"/>
      </rPr>
      <t>1</t>
    </r>
  </si>
  <si>
    <r>
      <t>P/E</t>
    </r>
    <r>
      <rPr>
        <vertAlign val="subscript"/>
        <sz val="12"/>
        <color indexed="8"/>
        <rFont val="Arial"/>
        <family val="2"/>
      </rPr>
      <t>1</t>
    </r>
  </si>
  <si>
    <r>
      <t>BVPS</t>
    </r>
    <r>
      <rPr>
        <vertAlign val="subscript"/>
        <sz val="12"/>
        <color indexed="8"/>
        <rFont val="Arial"/>
        <family val="2"/>
      </rPr>
      <t>0</t>
    </r>
  </si>
  <si>
    <r>
      <t>BVPS</t>
    </r>
    <r>
      <rPr>
        <vertAlign val="subscript"/>
        <sz val="12"/>
        <color indexed="8"/>
        <rFont val="Arial"/>
        <family val="2"/>
      </rPr>
      <t>1</t>
    </r>
  </si>
  <si>
    <r>
      <t xml:space="preserve">Mkt to book </t>
    </r>
    <r>
      <rPr>
        <vertAlign val="subscript"/>
        <sz val="12"/>
        <color indexed="8"/>
        <rFont val="Arial"/>
        <family val="2"/>
      </rPr>
      <t>0</t>
    </r>
  </si>
  <si>
    <r>
      <t xml:space="preserve">Mkt to book </t>
    </r>
    <r>
      <rPr>
        <vertAlign val="subscript"/>
        <sz val="12"/>
        <color indexed="8"/>
        <rFont val="Arial"/>
        <family val="2"/>
      </rPr>
      <t>1</t>
    </r>
  </si>
  <si>
    <r>
      <t>P/E</t>
    </r>
    <r>
      <rPr>
        <vertAlign val="subscript"/>
        <sz val="12"/>
        <rFont val="Arial"/>
        <family val="2"/>
      </rPr>
      <t>0</t>
    </r>
  </si>
  <si>
    <r>
      <t>Price</t>
    </r>
    <r>
      <rPr>
        <vertAlign val="subscript"/>
        <sz val="12"/>
        <color indexed="8"/>
        <rFont val="Arial"/>
        <family val="2"/>
      </rPr>
      <t>1</t>
    </r>
  </si>
  <si>
    <r>
      <t>Earinings</t>
    </r>
    <r>
      <rPr>
        <vertAlign val="subscript"/>
        <sz val="12"/>
        <rFont val="Arial"/>
        <family val="2"/>
      </rPr>
      <t>1</t>
    </r>
  </si>
  <si>
    <t>Shares owned</t>
  </si>
  <si>
    <t>Issue price</t>
  </si>
  <si>
    <t>Market value of company</t>
  </si>
  <si>
    <t>At an issue price of</t>
  </si>
  <si>
    <t>Question 18</t>
  </si>
  <si>
    <t>Question 17</t>
  </si>
  <si>
    <t>Question 16</t>
  </si>
  <si>
    <t>Remittance</t>
  </si>
  <si>
    <t>Rights per share</t>
  </si>
  <si>
    <t>Current holding value</t>
  </si>
  <si>
    <t>New holding value</t>
  </si>
  <si>
    <t>Stock price</t>
  </si>
  <si>
    <t>Value of rights</t>
  </si>
  <si>
    <t>Price ex-right</t>
  </si>
  <si>
    <t>Old shares to new shares</t>
  </si>
  <si>
    <t>Problems 1-18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</si>
  <si>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</si>
  <si>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</si>
  <si>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</si>
  <si>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</si>
  <si>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20</t>
  </si>
  <si>
    <t>the new share price is</t>
  </si>
  <si>
    <t>N</t>
  </si>
</sst>
</file>

<file path=xl/styles.xml><?xml version="1.0" encoding="utf-8"?>
<styleSheet xmlns="http://schemas.openxmlformats.org/spreadsheetml/2006/main">
  <numFmts count="13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&quot;$&quot;* #,##0.000_);_(&quot;$&quot;* \(#,##0.000\);_(&quot;$&quot;* &quot;-&quot;??_);_(@_)"/>
    <numFmt numFmtId="167" formatCode="_(* #,##0.000_);_(* \(#,##0.000\);_(* &quot;-&quot;???_);_(@_)"/>
    <numFmt numFmtId="168" formatCode="_(* #,##0.0000_);_(* \(#,##0.0000\);_(* &quot;-&quot;??_);_(@_)"/>
    <numFmt numFmtId="169" formatCode="&quot;$&quot;#,##0.0000_);\(&quot;$&quot;#,##0.0000\)"/>
    <numFmt numFmtId="170" formatCode="_(* #,##0.0000_);_(* \(#,##0.0000\);_(* &quot;-&quot;????_);_(@_)"/>
    <numFmt numFmtId="171" formatCode="_(* #,##0.00_);_(* \(#,##0.00\);_(* &quot;-&quot;_);_(@_)"/>
  </numFmts>
  <fonts count="23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vertAlign val="subscript"/>
      <sz val="12"/>
      <name val="Arial"/>
      <family val="2"/>
    </font>
    <font>
      <vertAlign val="subscript"/>
      <sz val="12"/>
      <color indexed="8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4" fillId="2" borderId="0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4" fillId="3" borderId="0" xfId="0" applyFont="1" applyFill="1" applyBorder="1"/>
    <xf numFmtId="0" fontId="5" fillId="3" borderId="0" xfId="0" applyFont="1" applyFill="1" applyBorder="1"/>
    <xf numFmtId="165" fontId="6" fillId="3" borderId="0" xfId="0" applyNumberFormat="1" applyFont="1" applyFill="1" applyBorder="1"/>
    <xf numFmtId="165" fontId="6" fillId="3" borderId="9" xfId="0" applyNumberFormat="1" applyFont="1" applyFill="1" applyBorder="1"/>
    <xf numFmtId="44" fontId="6" fillId="3" borderId="9" xfId="2" applyFont="1" applyFill="1" applyBorder="1"/>
    <xf numFmtId="44" fontId="6" fillId="3" borderId="9" xfId="0" applyNumberFormat="1" applyFont="1" applyFill="1" applyBorder="1"/>
    <xf numFmtId="0" fontId="6" fillId="3" borderId="0" xfId="0" applyFont="1" applyFill="1" applyBorder="1"/>
    <xf numFmtId="44" fontId="6" fillId="3" borderId="0" xfId="2" applyFont="1" applyFill="1" applyBorder="1"/>
    <xf numFmtId="44" fontId="6" fillId="3" borderId="0" xfId="0" applyNumberFormat="1" applyFont="1" applyFill="1" applyBorder="1"/>
    <xf numFmtId="164" fontId="6" fillId="3" borderId="9" xfId="1" applyNumberFormat="1" applyFont="1" applyFill="1" applyBorder="1"/>
    <xf numFmtId="165" fontId="6" fillId="3" borderId="0" xfId="2" applyNumberFormat="1" applyFont="1" applyFill="1" applyBorder="1"/>
    <xf numFmtId="165" fontId="6" fillId="3" borderId="9" xfId="2" applyNumberFormat="1" applyFont="1" applyFill="1" applyBorder="1"/>
    <xf numFmtId="0" fontId="2" fillId="0" borderId="0" xfId="0" applyFont="1" applyFill="1" applyBorder="1"/>
    <xf numFmtId="166" fontId="6" fillId="3" borderId="0" xfId="0" applyNumberFormat="1" applyFont="1" applyFill="1" applyBorder="1"/>
    <xf numFmtId="44" fontId="2" fillId="2" borderId="7" xfId="2" applyFont="1" applyFill="1" applyBorder="1"/>
    <xf numFmtId="10" fontId="6" fillId="3" borderId="0" xfId="3" applyNumberFormat="1" applyFont="1" applyFill="1" applyBorder="1"/>
    <xf numFmtId="10" fontId="6" fillId="3" borderId="9" xfId="3" applyNumberFormat="1" applyFont="1" applyFill="1" applyBorder="1"/>
    <xf numFmtId="164" fontId="6" fillId="3" borderId="0" xfId="1" applyNumberFormat="1" applyFont="1" applyFill="1" applyBorder="1"/>
    <xf numFmtId="44" fontId="6" fillId="3" borderId="0" xfId="2" applyNumberFormat="1" applyFont="1" applyFill="1" applyBorder="1"/>
    <xf numFmtId="43" fontId="5" fillId="3" borderId="0" xfId="1" applyFont="1" applyFill="1" applyBorder="1"/>
    <xf numFmtId="44" fontId="5" fillId="3" borderId="0" xfId="2" applyFont="1" applyFill="1" applyBorder="1"/>
    <xf numFmtId="10" fontId="5" fillId="3" borderId="0" xfId="3" applyNumberFormat="1" applyFont="1" applyFill="1" applyBorder="1"/>
    <xf numFmtId="168" fontId="6" fillId="3" borderId="0" xfId="1" applyNumberFormat="1" applyFont="1" applyFill="1" applyBorder="1"/>
    <xf numFmtId="44" fontId="6" fillId="3" borderId="9" xfId="2" applyNumberFormat="1" applyFont="1" applyFill="1" applyBorder="1"/>
    <xf numFmtId="7" fontId="6" fillId="3" borderId="0" xfId="2" applyNumberFormat="1" applyFont="1" applyFill="1" applyBorder="1"/>
    <xf numFmtId="7" fontId="6" fillId="3" borderId="9" xfId="2" applyNumberFormat="1" applyFont="1" applyFill="1" applyBorder="1"/>
    <xf numFmtId="169" fontId="6" fillId="3" borderId="0" xfId="2" applyNumberFormat="1" applyFont="1" applyFill="1" applyBorder="1"/>
    <xf numFmtId="43" fontId="6" fillId="3" borderId="9" xfId="0" applyNumberFormat="1" applyFont="1" applyFill="1" applyBorder="1"/>
    <xf numFmtId="164" fontId="8" fillId="2" borderId="0" xfId="1" applyNumberFormat="1" applyFont="1" applyFill="1" applyBorder="1"/>
    <xf numFmtId="44" fontId="8" fillId="2" borderId="0" xfId="2" applyFont="1" applyFill="1" applyBorder="1"/>
    <xf numFmtId="0" fontId="3" fillId="3" borderId="4" xfId="0" applyFont="1" applyFill="1" applyBorder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0" fillId="4" borderId="0" xfId="0" applyNumberFormat="1" applyFont="1" applyFill="1" applyBorder="1" applyAlignment="1"/>
    <xf numFmtId="0" fontId="11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4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6" fillId="4" borderId="0" xfId="0" applyFont="1" applyFill="1" applyBorder="1"/>
    <xf numFmtId="0" fontId="0" fillId="4" borderId="0" xfId="0" applyFill="1" applyBorder="1"/>
    <xf numFmtId="165" fontId="8" fillId="2" borderId="0" xfId="2" applyNumberFormat="1" applyFont="1" applyFill="1" applyBorder="1"/>
    <xf numFmtId="44" fontId="8" fillId="2" borderId="0" xfId="2" applyNumberFormat="1" applyFont="1" applyFill="1" applyBorder="1"/>
    <xf numFmtId="41" fontId="6" fillId="3" borderId="9" xfId="2" applyNumberFormat="1" applyFont="1" applyFill="1" applyBorder="1"/>
    <xf numFmtId="165" fontId="17" fillId="3" borderId="10" xfId="2" applyNumberFormat="1" applyFont="1" applyFill="1" applyBorder="1"/>
    <xf numFmtId="41" fontId="17" fillId="3" borderId="10" xfId="2" applyNumberFormat="1" applyFont="1" applyFill="1" applyBorder="1"/>
    <xf numFmtId="9" fontId="8" fillId="2" borderId="0" xfId="3" applyFont="1" applyFill="1" applyBorder="1"/>
    <xf numFmtId="165" fontId="17" fillId="3" borderId="0" xfId="2" applyNumberFormat="1" applyFont="1" applyFill="1" applyBorder="1"/>
    <xf numFmtId="165" fontId="17" fillId="2" borderId="0" xfId="2" applyNumberFormat="1" applyFont="1" applyFill="1" applyBorder="1"/>
    <xf numFmtId="9" fontId="17" fillId="2" borderId="0" xfId="3" applyFont="1" applyFill="1" applyBorder="1"/>
    <xf numFmtId="165" fontId="6" fillId="3" borderId="10" xfId="2" applyNumberFormat="1" applyFont="1" applyFill="1" applyBorder="1"/>
    <xf numFmtId="41" fontId="17" fillId="3" borderId="0" xfId="2" applyNumberFormat="1" applyFont="1" applyFill="1" applyBorder="1"/>
    <xf numFmtId="42" fontId="17" fillId="3" borderId="0" xfId="0" applyNumberFormat="1" applyFont="1" applyFill="1" applyBorder="1"/>
    <xf numFmtId="42" fontId="17" fillId="3" borderId="10" xfId="2" applyNumberFormat="1" applyFont="1" applyFill="1" applyBorder="1"/>
    <xf numFmtId="164" fontId="17" fillId="3" borderId="0" xfId="1" applyNumberFormat="1" applyFont="1" applyFill="1" applyBorder="1"/>
    <xf numFmtId="44" fontId="17" fillId="3" borderId="0" xfId="2" applyNumberFormat="1" applyFont="1" applyFill="1" applyBorder="1"/>
    <xf numFmtId="44" fontId="6" fillId="3" borderId="9" xfId="3" applyNumberFormat="1" applyFont="1" applyFill="1" applyBorder="1"/>
    <xf numFmtId="44" fontId="17" fillId="3" borderId="0" xfId="2" applyFont="1" applyFill="1" applyBorder="1"/>
    <xf numFmtId="170" fontId="17" fillId="3" borderId="0" xfId="3" applyNumberFormat="1" applyFont="1" applyFill="1" applyBorder="1"/>
    <xf numFmtId="170" fontId="6" fillId="3" borderId="9" xfId="3" applyNumberFormat="1" applyFont="1" applyFill="1" applyBorder="1"/>
    <xf numFmtId="167" fontId="17" fillId="3" borderId="0" xfId="2" applyNumberFormat="1" applyFont="1" applyFill="1" applyBorder="1"/>
    <xf numFmtId="167" fontId="17" fillId="3" borderId="0" xfId="1" applyNumberFormat="1" applyFont="1" applyFill="1" applyBorder="1"/>
    <xf numFmtId="164" fontId="17" fillId="2" borderId="0" xfId="1" applyNumberFormat="1" applyFont="1" applyFill="1" applyBorder="1"/>
    <xf numFmtId="166" fontId="17" fillId="2" borderId="0" xfId="2" applyNumberFormat="1" applyFont="1" applyFill="1" applyBorder="1"/>
    <xf numFmtId="42" fontId="17" fillId="3" borderId="0" xfId="2" applyNumberFormat="1" applyFont="1" applyFill="1" applyBorder="1"/>
    <xf numFmtId="10" fontId="17" fillId="3" borderId="0" xfId="2" applyNumberFormat="1" applyFont="1" applyFill="1" applyBorder="1"/>
    <xf numFmtId="7" fontId="17" fillId="3" borderId="0" xfId="2" applyNumberFormat="1" applyFont="1" applyFill="1" applyBorder="1"/>
    <xf numFmtId="44" fontId="17" fillId="3" borderId="0" xfId="0" applyNumberFormat="1" applyFont="1" applyFill="1" applyBorder="1"/>
    <xf numFmtId="44" fontId="2" fillId="3" borderId="0" xfId="2" applyFont="1" applyFill="1" applyBorder="1"/>
    <xf numFmtId="43" fontId="17" fillId="3" borderId="0" xfId="2" applyNumberFormat="1" applyFont="1" applyFill="1" applyBorder="1"/>
    <xf numFmtId="41" fontId="8" fillId="2" borderId="0" xfId="2" applyNumberFormat="1" applyFont="1" applyFill="1" applyBorder="1"/>
    <xf numFmtId="7" fontId="2" fillId="3" borderId="0" xfId="2" applyNumberFormat="1" applyFont="1" applyFill="1" applyBorder="1"/>
    <xf numFmtId="41" fontId="17" fillId="3" borderId="0" xfId="0" applyNumberFormat="1" applyFont="1" applyFill="1" applyBorder="1"/>
    <xf numFmtId="10" fontId="6" fillId="3" borderId="9" xfId="2" applyNumberFormat="1" applyFont="1" applyFill="1" applyBorder="1"/>
    <xf numFmtId="0" fontId="20" fillId="0" borderId="0" xfId="0" applyFont="1"/>
    <xf numFmtId="171" fontId="6" fillId="3" borderId="9" xfId="0" applyNumberFormat="1" applyFont="1" applyFill="1" applyBorder="1"/>
    <xf numFmtId="42" fontId="17" fillId="3" borderId="0" xfId="1" applyNumberFormat="1" applyFont="1" applyFill="1" applyBorder="1"/>
    <xf numFmtId="44" fontId="2" fillId="3" borderId="0" xfId="2" applyNumberFormat="1" applyFont="1" applyFill="1" applyBorder="1"/>
    <xf numFmtId="44" fontId="17" fillId="3" borderId="0" xfId="1" applyNumberFormat="1" applyFont="1" applyFill="1" applyBorder="1"/>
    <xf numFmtId="0" fontId="3" fillId="2" borderId="4" xfId="0" applyFont="1" applyFill="1" applyBorder="1"/>
    <xf numFmtId="44" fontId="6" fillId="3" borderId="9" xfId="1" applyNumberFormat="1" applyFont="1" applyFill="1" applyBorder="1"/>
    <xf numFmtId="44" fontId="6" fillId="3" borderId="0" xfId="1" applyNumberFormat="1" applyFont="1" applyFill="1" applyBorder="1"/>
    <xf numFmtId="0" fontId="21" fillId="4" borderId="0" xfId="0" applyFont="1" applyFill="1" applyBorder="1"/>
    <xf numFmtId="164" fontId="22" fillId="2" borderId="0" xfId="1" applyNumberFormat="1" applyFont="1" applyFill="1" applyBorder="1"/>
    <xf numFmtId="165" fontId="22" fillId="2" borderId="0" xfId="2" applyNumberFormat="1" applyFont="1" applyFill="1" applyBorder="1"/>
    <xf numFmtId="167" fontId="17" fillId="3" borderId="0" xfId="0" applyNumberFormat="1" applyFont="1" applyFill="1" applyBorder="1"/>
    <xf numFmtId="0" fontId="4" fillId="3" borderId="0" xfId="0" quotePrefix="1" applyFont="1" applyFill="1" applyBorder="1"/>
    <xf numFmtId="43" fontId="17" fillId="3" borderId="0" xfId="1" applyNumberFormat="1" applyFont="1" applyFill="1" applyBorder="1"/>
    <xf numFmtId="10" fontId="17" fillId="3" borderId="0" xfId="3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06"/>
  <sheetViews>
    <sheetView tabSelected="1" workbookViewId="0"/>
  </sheetViews>
  <sheetFormatPr defaultRowHeight="12.75"/>
  <cols>
    <col min="1" max="3" width="9.140625" style="54"/>
    <col min="4" max="4" width="42.5703125" style="54" customWidth="1"/>
    <col min="5" max="86" width="9.140625" style="54"/>
  </cols>
  <sheetData>
    <row r="1" spans="1:29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</row>
    <row r="2" spans="1:29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</row>
    <row r="3" spans="1:29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pans="1:29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</row>
    <row r="5" spans="1:29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</row>
    <row r="6" spans="1:29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spans="1:29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</row>
    <row r="8" spans="1:29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29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</row>
    <row r="10" spans="1:29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29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</row>
    <row r="12" spans="1:29" ht="59.25">
      <c r="A12" s="52"/>
      <c r="B12" s="52"/>
      <c r="C12" s="52"/>
      <c r="D12" s="55" t="s">
        <v>181</v>
      </c>
      <c r="E12" s="52"/>
      <c r="F12" s="56"/>
      <c r="G12" s="52"/>
      <c r="H12" s="52"/>
      <c r="I12" s="52"/>
      <c r="J12" s="52"/>
      <c r="K12" s="52"/>
      <c r="L12" s="52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</row>
    <row r="13" spans="1:29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</row>
    <row r="14" spans="1:29" ht="23.25">
      <c r="A14" s="52"/>
      <c r="B14" s="52"/>
      <c r="C14" s="52"/>
      <c r="D14" s="57" t="s">
        <v>176</v>
      </c>
      <c r="E14" s="52"/>
      <c r="F14" s="52"/>
      <c r="G14" s="52"/>
      <c r="H14" s="52"/>
      <c r="I14" s="52"/>
      <c r="J14" s="52"/>
      <c r="K14" s="52"/>
      <c r="L14" s="52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</row>
    <row r="15" spans="1:29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</row>
    <row r="16" spans="1:29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</row>
    <row r="17" spans="1:29" ht="15">
      <c r="A17" s="52"/>
      <c r="B17" s="52"/>
      <c r="C17" s="52"/>
      <c r="D17" s="58"/>
      <c r="E17" s="52"/>
      <c r="F17" s="52"/>
      <c r="G17" s="52"/>
      <c r="H17" s="52"/>
      <c r="I17" s="52"/>
      <c r="J17" s="52"/>
      <c r="K17" s="52"/>
      <c r="L17" s="52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ht="15.75">
      <c r="A18" s="52"/>
      <c r="B18" s="52"/>
      <c r="C18" s="52"/>
      <c r="D18" s="59" t="s">
        <v>106</v>
      </c>
      <c r="E18" s="52"/>
      <c r="F18" s="52"/>
      <c r="G18" s="52"/>
      <c r="H18" s="52"/>
      <c r="I18" s="52"/>
      <c r="J18" s="52"/>
      <c r="K18" s="52"/>
      <c r="L18" s="52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ht="15.75">
      <c r="A19" s="52"/>
      <c r="B19" s="52"/>
      <c r="C19" s="52"/>
      <c r="D19" s="60" t="s">
        <v>107</v>
      </c>
      <c r="E19" s="52"/>
      <c r="F19" s="52"/>
      <c r="G19" s="52"/>
      <c r="H19" s="52"/>
      <c r="I19" s="52"/>
      <c r="J19" s="52"/>
      <c r="K19" s="52"/>
      <c r="L19" s="52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ht="15.75">
      <c r="A20" s="52"/>
      <c r="B20" s="52"/>
      <c r="C20" s="52"/>
      <c r="D20" s="61" t="s">
        <v>108</v>
      </c>
      <c r="E20" s="52"/>
      <c r="F20" s="52"/>
      <c r="G20" s="52"/>
      <c r="H20" s="52"/>
      <c r="I20" s="52"/>
      <c r="J20" s="52"/>
      <c r="K20" s="52"/>
      <c r="L20" s="52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ht="15.75">
      <c r="A21" s="52"/>
      <c r="B21" s="52"/>
      <c r="C21" s="52"/>
      <c r="D21" s="62" t="s">
        <v>109</v>
      </c>
      <c r="E21" s="52"/>
      <c r="F21" s="52"/>
      <c r="G21" s="52"/>
      <c r="H21" s="52"/>
      <c r="I21" s="52"/>
      <c r="J21" s="52"/>
      <c r="K21" s="52"/>
      <c r="L21" s="52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ht="15.75">
      <c r="A22" s="52"/>
      <c r="B22" s="52"/>
      <c r="C22" s="52"/>
      <c r="D22" s="63" t="s">
        <v>110</v>
      </c>
      <c r="E22" s="52"/>
      <c r="F22" s="52"/>
      <c r="G22" s="52"/>
      <c r="H22" s="52"/>
      <c r="I22" s="52"/>
      <c r="J22" s="52"/>
      <c r="K22" s="52"/>
      <c r="L22" s="52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ht="15">
      <c r="A23" s="52"/>
      <c r="B23" s="52"/>
      <c r="C23" s="52"/>
      <c r="D23" s="58"/>
      <c r="E23" s="52"/>
      <c r="F23" s="52"/>
      <c r="G23" s="52"/>
      <c r="H23" s="52"/>
      <c r="I23" s="52"/>
      <c r="J23" s="52"/>
      <c r="K23" s="52"/>
      <c r="L23" s="52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>
      <c r="A24" s="52"/>
      <c r="B24" s="52"/>
      <c r="C24" s="52"/>
      <c r="D24" s="106" t="s">
        <v>177</v>
      </c>
      <c r="E24" s="52"/>
      <c r="F24" s="52"/>
      <c r="G24" s="52"/>
      <c r="H24" s="52"/>
      <c r="I24" s="52"/>
      <c r="J24" s="52"/>
      <c r="K24" s="52"/>
      <c r="L24" s="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>
      <c r="A25" s="52"/>
      <c r="B25" s="52"/>
      <c r="C25" s="52"/>
      <c r="D25" s="106" t="s">
        <v>178</v>
      </c>
      <c r="E25" s="52"/>
      <c r="F25" s="52"/>
      <c r="G25" s="52"/>
      <c r="H25" s="52"/>
      <c r="I25" s="52"/>
      <c r="J25" s="52"/>
      <c r="K25" s="52"/>
      <c r="L25" s="52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>
      <c r="A26" s="52"/>
      <c r="B26" s="52"/>
      <c r="C26" s="52"/>
      <c r="D26" s="106" t="s">
        <v>179</v>
      </c>
      <c r="E26" s="52"/>
      <c r="F26" s="52"/>
      <c r="G26" s="52"/>
      <c r="H26" s="52"/>
      <c r="I26" s="52"/>
      <c r="J26" s="52"/>
      <c r="K26" s="52"/>
      <c r="L26" s="52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  <row r="27" spans="1:29">
      <c r="A27" s="52"/>
      <c r="B27" s="52"/>
      <c r="C27" s="52"/>
      <c r="D27" s="106" t="s">
        <v>180</v>
      </c>
      <c r="E27" s="52"/>
      <c r="F27" s="52"/>
      <c r="G27" s="52"/>
      <c r="H27" s="52"/>
      <c r="I27" s="52"/>
      <c r="J27" s="52"/>
      <c r="K27" s="52"/>
      <c r="L27" s="52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</row>
    <row r="28" spans="1:29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</row>
    <row r="29" spans="1:29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</row>
    <row r="30" spans="1:29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</row>
    <row r="31" spans="1:29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</row>
    <row r="32" spans="1:29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</row>
    <row r="33" spans="1:29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</row>
    <row r="34" spans="1:29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</row>
    <row r="35" spans="1:29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</row>
    <row r="36" spans="1:29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</row>
    <row r="37" spans="1:29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</row>
    <row r="38" spans="1:29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</row>
    <row r="39" spans="1:29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</row>
    <row r="40" spans="1:29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</row>
    <row r="41" spans="1:29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42" spans="1:29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1:29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4" spans="1:29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</row>
    <row r="45" spans="1:29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29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1:29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48" spans="1:29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49" spans="1:12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1:12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1:12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</row>
    <row r="53" spans="1:12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</row>
    <row r="54" spans="1:12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2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</row>
    <row r="57" spans="1:12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</row>
    <row r="58" spans="1:1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</row>
    <row r="59" spans="1:1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  <row r="61" spans="1:1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</row>
    <row r="62" spans="1:1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4" spans="1:1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</row>
    <row r="66" spans="1:1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1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</row>
    <row r="68" spans="1:1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</row>
    <row r="69" spans="1:1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</row>
    <row r="70" spans="1:1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</row>
    <row r="71" spans="1:1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1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1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</row>
    <row r="75" spans="1:1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7" spans="1:1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1:1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  <row r="80" spans="1:1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</row>
    <row r="81" spans="1:1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1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</row>
    <row r="83" spans="1:1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4" spans="1:1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</row>
    <row r="85" spans="1:1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1:1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</row>
    <row r="90" spans="1:1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</row>
    <row r="91" spans="1:1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</row>
    <row r="92" spans="1:1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</row>
    <row r="93" spans="1:1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</row>
    <row r="94" spans="1:1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</row>
    <row r="95" spans="1:1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</row>
    <row r="96" spans="1:1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</row>
    <row r="97" spans="1:1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</row>
    <row r="98" spans="1:1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</row>
    <row r="99" spans="1:1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</row>
    <row r="100" spans="1:1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</row>
    <row r="101" spans="1:1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</row>
    <row r="104" spans="1:12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</row>
    <row r="105" spans="1:12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</row>
    <row r="106" spans="1:12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40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62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3</v>
      </c>
      <c r="D7" s="94">
        <v>50000</v>
      </c>
      <c r="E7" s="7"/>
      <c r="F7" s="1"/>
      <c r="G7" s="1"/>
      <c r="H7" s="1"/>
    </row>
    <row r="8" spans="1:8" ht="15.75" customHeight="1">
      <c r="A8" s="1"/>
      <c r="B8" s="6"/>
      <c r="C8" s="11" t="s">
        <v>53</v>
      </c>
      <c r="D8" s="65">
        <v>40</v>
      </c>
      <c r="E8" s="7"/>
      <c r="F8" s="1"/>
      <c r="G8" s="1"/>
      <c r="H8" s="1"/>
    </row>
    <row r="9" spans="1:8" ht="15.75" customHeight="1">
      <c r="A9" s="1"/>
      <c r="B9" s="6"/>
      <c r="C9" s="11" t="s">
        <v>55</v>
      </c>
      <c r="D9" s="49">
        <v>9000</v>
      </c>
      <c r="E9" s="7"/>
      <c r="F9" s="1"/>
      <c r="G9" s="1"/>
      <c r="H9" s="1"/>
    </row>
    <row r="10" spans="1:8" ht="15.75" customHeight="1">
      <c r="A10" s="1"/>
      <c r="B10" s="6"/>
      <c r="C10" s="11"/>
      <c r="D10" s="65"/>
      <c r="E10" s="7"/>
      <c r="F10" s="1"/>
      <c r="G10" s="1"/>
      <c r="H10" s="1"/>
    </row>
    <row r="11" spans="1:8" ht="15.75" customHeight="1">
      <c r="A11" s="1"/>
      <c r="B11" s="6"/>
      <c r="C11" s="11" t="s">
        <v>162</v>
      </c>
      <c r="D11" s="65">
        <v>40</v>
      </c>
      <c r="E11" s="7"/>
      <c r="F11" s="1"/>
      <c r="G11" s="1"/>
      <c r="H11" s="1"/>
    </row>
    <row r="12" spans="1:8" ht="15.75" customHeight="1">
      <c r="A12" s="1"/>
      <c r="B12" s="6"/>
      <c r="C12" s="11" t="s">
        <v>162</v>
      </c>
      <c r="D12" s="65">
        <v>20</v>
      </c>
      <c r="E12" s="7"/>
      <c r="F12" s="1"/>
      <c r="G12" s="1"/>
      <c r="H12" s="1"/>
    </row>
    <row r="13" spans="1:8" ht="15.75" customHeight="1">
      <c r="A13" s="1"/>
      <c r="B13" s="6"/>
      <c r="C13" s="11" t="s">
        <v>162</v>
      </c>
      <c r="D13" s="65">
        <v>10</v>
      </c>
      <c r="E13" s="7"/>
      <c r="F13" s="1"/>
      <c r="G13" s="1"/>
      <c r="H13" s="1"/>
    </row>
    <row r="14" spans="1:8" ht="15.75" customHeight="1" thickBot="1">
      <c r="A14" s="1"/>
      <c r="B14" s="8"/>
      <c r="C14" s="9"/>
      <c r="D14" s="35"/>
      <c r="E14" s="10"/>
      <c r="F14" s="1"/>
      <c r="G14" s="1"/>
      <c r="H14" s="1"/>
    </row>
    <row r="15" spans="1:8" ht="15.75" customHeight="1">
      <c r="A15" s="1"/>
      <c r="B15" s="1"/>
      <c r="C15" s="1"/>
      <c r="D15" s="1"/>
      <c r="E15" s="1"/>
      <c r="F15" s="1"/>
      <c r="G15" s="1"/>
      <c r="H15" s="1"/>
    </row>
    <row r="16" spans="1:8" ht="15.75" customHeight="1">
      <c r="A16" s="1"/>
      <c r="B16" s="1"/>
      <c r="C16" s="2" t="s">
        <v>2</v>
      </c>
      <c r="D16" s="1"/>
      <c r="E16" s="1"/>
      <c r="F16" s="1"/>
      <c r="G16" s="1"/>
      <c r="H16" s="1"/>
    </row>
    <row r="17" spans="1:8" ht="15.75" customHeight="1" thickBot="1">
      <c r="A17" s="1"/>
      <c r="B17" s="1"/>
      <c r="C17" s="1"/>
      <c r="D17" s="1"/>
      <c r="E17" s="1"/>
      <c r="F17" s="1"/>
      <c r="G17" s="1"/>
      <c r="H17" s="1"/>
    </row>
    <row r="18" spans="1:8" ht="15.75" customHeight="1">
      <c r="A18" s="1"/>
      <c r="B18" s="12"/>
      <c r="C18" s="13"/>
      <c r="D18" s="13"/>
      <c r="E18" s="14"/>
      <c r="F18" s="33"/>
      <c r="G18" s="33"/>
      <c r="H18" s="1"/>
    </row>
    <row r="19" spans="1:8" ht="15.75" customHeight="1">
      <c r="A19" s="1"/>
      <c r="B19" s="15"/>
      <c r="C19" s="16" t="s">
        <v>163</v>
      </c>
      <c r="D19" s="100">
        <f>D8*D7</f>
        <v>2000000</v>
      </c>
      <c r="E19" s="17"/>
      <c r="F19" s="33"/>
      <c r="G19" s="33"/>
      <c r="H19" s="1"/>
    </row>
    <row r="20" spans="1:8" ht="15.75" customHeight="1">
      <c r="A20" s="1"/>
      <c r="B20" s="15"/>
      <c r="C20" s="16"/>
      <c r="D20" s="100"/>
      <c r="E20" s="17"/>
      <c r="F20" s="33"/>
      <c r="G20" s="33"/>
      <c r="H20" s="1"/>
    </row>
    <row r="21" spans="1:8" ht="15.75" customHeight="1">
      <c r="A21" s="1"/>
      <c r="B21" s="15"/>
      <c r="C21" s="16" t="s">
        <v>164</v>
      </c>
      <c r="D21" s="100">
        <f>D11</f>
        <v>40</v>
      </c>
      <c r="E21" s="17"/>
      <c r="F21" s="33"/>
      <c r="G21" s="33"/>
      <c r="H21" s="1"/>
    </row>
    <row r="22" spans="1:8" ht="15.75" customHeight="1">
      <c r="A22" s="1"/>
      <c r="B22" s="15"/>
      <c r="C22" s="16" t="s">
        <v>182</v>
      </c>
      <c r="D22" s="44">
        <f>(D19+(D11*D9))/(D7+D9)</f>
        <v>40</v>
      </c>
      <c r="E22" s="17"/>
      <c r="F22" s="33"/>
      <c r="G22" s="33"/>
      <c r="H22" s="1"/>
    </row>
    <row r="23" spans="1:8" ht="15.75" customHeight="1">
      <c r="A23" s="1"/>
      <c r="B23" s="15"/>
      <c r="C23" s="16"/>
      <c r="D23" s="39"/>
      <c r="E23" s="17"/>
      <c r="F23" s="33"/>
      <c r="G23" s="33"/>
      <c r="H23" s="1"/>
    </row>
    <row r="24" spans="1:8" ht="15.75" customHeight="1">
      <c r="A24" s="1"/>
      <c r="B24" s="15"/>
      <c r="C24" s="16" t="s">
        <v>164</v>
      </c>
      <c r="D24" s="79">
        <f>D12</f>
        <v>20</v>
      </c>
      <c r="E24" s="17"/>
      <c r="F24" s="33"/>
      <c r="G24" s="33"/>
      <c r="H24" s="1"/>
    </row>
    <row r="25" spans="1:8" ht="15.75" customHeight="1">
      <c r="A25" s="1"/>
      <c r="B25" s="15"/>
      <c r="C25" s="16" t="s">
        <v>182</v>
      </c>
      <c r="D25" s="44">
        <f>(D19+(D12*D9))/(D7+D9)</f>
        <v>36.949152542372879</v>
      </c>
      <c r="E25" s="17"/>
      <c r="F25" s="33"/>
      <c r="G25" s="33"/>
      <c r="H25" s="1"/>
    </row>
    <row r="26" spans="1:8" ht="15.75" customHeight="1">
      <c r="A26" s="1"/>
      <c r="B26" s="15"/>
      <c r="C26" s="16"/>
      <c r="D26" s="39"/>
      <c r="E26" s="17"/>
      <c r="F26" s="33"/>
      <c r="G26" s="33"/>
      <c r="H26" s="1"/>
    </row>
    <row r="27" spans="1:8" ht="15.75" customHeight="1">
      <c r="A27" s="1"/>
      <c r="B27" s="15"/>
      <c r="C27" s="16" t="s">
        <v>164</v>
      </c>
      <c r="D27" s="79">
        <f>D13</f>
        <v>10</v>
      </c>
      <c r="E27" s="17"/>
      <c r="F27" s="33"/>
      <c r="G27" s="33"/>
      <c r="H27" s="1"/>
    </row>
    <row r="28" spans="1:8" ht="15.75" customHeight="1">
      <c r="A28" s="1"/>
      <c r="B28" s="15"/>
      <c r="C28" s="16" t="s">
        <v>182</v>
      </c>
      <c r="D28" s="80">
        <f>(D19+(D13*D9))/(D7+D9)</f>
        <v>35.423728813559322</v>
      </c>
      <c r="E28" s="17"/>
      <c r="F28" s="33"/>
      <c r="G28" s="33"/>
      <c r="H28" s="1"/>
    </row>
    <row r="29" spans="1:8" ht="15.75" customHeight="1" thickBot="1">
      <c r="A29" s="1"/>
      <c r="B29" s="18"/>
      <c r="C29" s="19"/>
      <c r="D29" s="19"/>
      <c r="E29" s="20"/>
      <c r="F29" s="33"/>
      <c r="G29" s="33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>
      <c r="A105" s="1"/>
      <c r="B105" s="1"/>
      <c r="C105" s="1"/>
      <c r="D105" s="1"/>
      <c r="E105" s="1"/>
      <c r="F105" s="1"/>
      <c r="G105" s="1"/>
      <c r="H105" s="1"/>
    </row>
    <row r="106" spans="1:8" ht="15.75" customHeight="1">
      <c r="A106" s="1"/>
      <c r="B106" s="1"/>
      <c r="C106" s="1"/>
      <c r="D106" s="1"/>
      <c r="E106" s="1"/>
      <c r="F106" s="1"/>
      <c r="G106" s="1"/>
      <c r="H106" s="1"/>
    </row>
    <row r="107" spans="1:8" ht="15.75" customHeight="1">
      <c r="A107" s="1"/>
      <c r="B107" s="1"/>
      <c r="C107" s="1"/>
      <c r="D107" s="1"/>
      <c r="E107" s="1"/>
      <c r="F107" s="1"/>
      <c r="G107" s="1"/>
      <c r="H107" s="1"/>
    </row>
    <row r="108" spans="1:8" ht="15.75" customHeight="1">
      <c r="A108" s="1"/>
      <c r="B108" s="1"/>
      <c r="C108" s="1"/>
      <c r="D108" s="1"/>
      <c r="E108" s="1"/>
      <c r="F108" s="1"/>
      <c r="G108" s="1"/>
      <c r="H108" s="1"/>
    </row>
    <row r="109" spans="1:8" ht="15.75" customHeight="1">
      <c r="A109" s="1"/>
      <c r="B109" s="1"/>
      <c r="C109" s="1"/>
      <c r="D109" s="1"/>
      <c r="E109" s="1"/>
      <c r="F109" s="1"/>
      <c r="G109" s="1"/>
      <c r="H109" s="1"/>
    </row>
    <row r="110" spans="1:8" ht="15.75" customHeight="1">
      <c r="A110" s="1"/>
      <c r="B110" s="1"/>
      <c r="C110" s="1"/>
      <c r="D110" s="1"/>
      <c r="E110" s="1"/>
      <c r="F110" s="1"/>
      <c r="G110" s="1"/>
      <c r="H110" s="1"/>
    </row>
    <row r="111" spans="1:8" ht="15.75" customHeight="1">
      <c r="A111" s="1"/>
      <c r="B111" s="1"/>
      <c r="C111" s="1"/>
      <c r="D111" s="1"/>
      <c r="E111" s="1"/>
      <c r="F111" s="1"/>
      <c r="G111" s="1"/>
      <c r="H111" s="1"/>
    </row>
    <row r="112" spans="1:8" ht="15.75" customHeight="1">
      <c r="A112" s="1"/>
      <c r="B112" s="1"/>
      <c r="C112" s="1"/>
      <c r="D112" s="1"/>
      <c r="E112" s="1"/>
      <c r="F112" s="1"/>
      <c r="G112" s="1"/>
      <c r="H112" s="1"/>
    </row>
    <row r="113" spans="1:8" ht="15.75" customHeight="1">
      <c r="A113" s="1"/>
      <c r="B113" s="1"/>
      <c r="C113" s="1"/>
      <c r="D113" s="1"/>
      <c r="E113" s="1"/>
      <c r="F113" s="1"/>
      <c r="G113" s="1"/>
      <c r="H113" s="1"/>
    </row>
    <row r="114" spans="1:8" ht="15.75" customHeight="1">
      <c r="A114" s="1"/>
      <c r="B114" s="1"/>
      <c r="C114" s="1"/>
      <c r="D114" s="1"/>
      <c r="E114" s="1"/>
      <c r="F114" s="1"/>
      <c r="G114" s="1"/>
      <c r="H114" s="1"/>
    </row>
    <row r="115" spans="1:8" ht="15.75" customHeight="1">
      <c r="A115" s="1"/>
      <c r="B115" s="1"/>
      <c r="C115" s="1"/>
      <c r="D115" s="1"/>
      <c r="E115" s="1"/>
      <c r="F115" s="1"/>
      <c r="G115" s="1"/>
      <c r="H115" s="1"/>
    </row>
    <row r="116" spans="1:8" ht="15.75" customHeight="1"/>
    <row r="117" spans="1:8" ht="15.75" customHeight="1"/>
    <row r="118" spans="1:8" ht="15.75" customHeight="1"/>
    <row r="119" spans="1:8" ht="15.75" customHeight="1"/>
    <row r="120" spans="1:8" ht="15.75" customHeight="1"/>
    <row r="121" spans="1:8" ht="15.75" customHeight="1"/>
    <row r="122" spans="1:8" ht="15.75" customHeight="1"/>
    <row r="123" spans="1:8" ht="15.75" customHeight="1"/>
    <row r="124" spans="1:8" ht="15.75" customHeight="1"/>
    <row r="125" spans="1:8" ht="15.75" customHeight="1"/>
    <row r="126" spans="1:8" ht="15.75" customHeight="1"/>
    <row r="127" spans="1:8" ht="15.75" customHeight="1"/>
    <row r="128" spans="1: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22"/>
  <sheetViews>
    <sheetView workbookViewId="0"/>
  </sheetViews>
  <sheetFormatPr defaultRowHeight="12.75"/>
  <cols>
    <col min="2" max="2" width="3.140625" customWidth="1"/>
    <col min="3" max="3" width="31.8554687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77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3</v>
      </c>
      <c r="D7" s="49">
        <v>7000000</v>
      </c>
      <c r="E7" s="7"/>
      <c r="F7" s="1"/>
      <c r="G7" s="1"/>
      <c r="H7" s="1"/>
    </row>
    <row r="8" spans="1:8" ht="15.75" customHeight="1">
      <c r="A8" s="1"/>
      <c r="B8" s="6"/>
      <c r="C8" s="11" t="s">
        <v>53</v>
      </c>
      <c r="D8" s="65">
        <v>65</v>
      </c>
      <c r="E8" s="7"/>
      <c r="F8" s="1"/>
      <c r="G8" s="1"/>
      <c r="H8" s="1"/>
    </row>
    <row r="9" spans="1:8" ht="15.75" customHeight="1">
      <c r="A9" s="1"/>
      <c r="B9" s="6"/>
      <c r="C9" s="11" t="s">
        <v>64</v>
      </c>
      <c r="D9" s="65">
        <v>20</v>
      </c>
      <c r="E9" s="7"/>
      <c r="F9" s="1"/>
      <c r="G9" s="1"/>
      <c r="H9" s="1"/>
    </row>
    <row r="10" spans="1:8" ht="15.75" customHeight="1">
      <c r="A10" s="1"/>
      <c r="B10" s="6"/>
      <c r="C10" s="11" t="s">
        <v>117</v>
      </c>
      <c r="D10" s="65">
        <v>11500000</v>
      </c>
      <c r="E10" s="7"/>
      <c r="F10" s="1"/>
      <c r="G10" s="1"/>
      <c r="H10" s="1"/>
    </row>
    <row r="11" spans="1:8" ht="15.75" customHeight="1">
      <c r="A11" s="1"/>
      <c r="B11" s="6"/>
      <c r="C11" s="11" t="s">
        <v>116</v>
      </c>
      <c r="D11" s="65">
        <v>30000000</v>
      </c>
      <c r="E11" s="7"/>
      <c r="F11" s="1"/>
      <c r="G11" s="1"/>
      <c r="H11" s="1"/>
    </row>
    <row r="12" spans="1:8" ht="15.75" customHeight="1">
      <c r="A12" s="1"/>
      <c r="B12" s="6"/>
      <c r="C12" s="11" t="s">
        <v>118</v>
      </c>
      <c r="D12" s="65">
        <v>675000</v>
      </c>
      <c r="E12" s="7"/>
      <c r="F12" s="1"/>
      <c r="G12" s="1"/>
      <c r="H12" s="1"/>
    </row>
    <row r="13" spans="1:8" ht="15.75" customHeight="1" thickBot="1">
      <c r="A13" s="1"/>
      <c r="B13" s="8"/>
      <c r="C13" s="9"/>
      <c r="D13" s="35"/>
      <c r="E13" s="10"/>
      <c r="F13" s="1"/>
      <c r="G13" s="1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33"/>
      <c r="G17" s="33"/>
      <c r="H17" s="1"/>
    </row>
    <row r="18" spans="1:8" ht="15.75" customHeight="1">
      <c r="A18" s="1"/>
      <c r="B18" s="15"/>
      <c r="C18" s="16" t="s">
        <v>65</v>
      </c>
      <c r="D18" s="78">
        <f>(D11/D8)+D7</f>
        <v>7461538.461538462</v>
      </c>
      <c r="E18" s="17"/>
      <c r="F18" s="33"/>
      <c r="G18" s="33"/>
      <c r="H18" s="1"/>
    </row>
    <row r="19" spans="1:8" ht="15.75" customHeight="1">
      <c r="A19" s="1"/>
      <c r="B19" s="15"/>
      <c r="C19" s="16" t="s">
        <v>66</v>
      </c>
      <c r="D19" s="25">
        <f>((D7*D9)+((D18-D7)*D8))/D18</f>
        <v>22.78350515463918</v>
      </c>
      <c r="E19" s="17"/>
      <c r="F19" s="33"/>
      <c r="G19" s="33"/>
      <c r="H19" s="1"/>
    </row>
    <row r="20" spans="1:8" ht="15.75" customHeight="1">
      <c r="A20" s="1"/>
      <c r="B20" s="15"/>
      <c r="C20" s="16" t="s">
        <v>151</v>
      </c>
      <c r="D20" s="79">
        <f>D10/D7</f>
        <v>1.6428571428571428</v>
      </c>
      <c r="E20" s="17"/>
      <c r="F20" s="33"/>
      <c r="G20" s="33"/>
      <c r="H20" s="1"/>
    </row>
    <row r="21" spans="1:8" ht="15.75" customHeight="1">
      <c r="A21" s="1"/>
      <c r="B21" s="15"/>
      <c r="C21" s="16" t="s">
        <v>158</v>
      </c>
      <c r="D21" s="93">
        <f>D8/D20</f>
        <v>39.565217391304351</v>
      </c>
      <c r="E21" s="17"/>
      <c r="F21" s="33"/>
      <c r="G21" s="33"/>
      <c r="H21" s="1"/>
    </row>
    <row r="22" spans="1:8" ht="15.75" customHeight="1">
      <c r="A22" s="1"/>
      <c r="B22" s="15"/>
      <c r="C22" s="16" t="s">
        <v>160</v>
      </c>
      <c r="D22" s="32">
        <f>D10+D12</f>
        <v>12175000</v>
      </c>
      <c r="E22" s="17"/>
      <c r="F22" s="33"/>
      <c r="G22" s="33"/>
      <c r="H22" s="1"/>
    </row>
    <row r="23" spans="1:8" ht="15.75" customHeight="1">
      <c r="A23" s="1"/>
      <c r="B23" s="15"/>
      <c r="C23" s="16" t="s">
        <v>135</v>
      </c>
      <c r="D23" s="44">
        <f>(D10+D12)/D18</f>
        <v>1.631701030927835</v>
      </c>
      <c r="E23" s="17"/>
      <c r="F23" s="33"/>
      <c r="G23" s="33"/>
      <c r="H23" s="1"/>
    </row>
    <row r="24" spans="1:8" ht="15.75" customHeight="1">
      <c r="A24" s="1"/>
      <c r="B24" s="15"/>
      <c r="C24" s="21" t="s">
        <v>159</v>
      </c>
      <c r="D24" s="44">
        <f>D21*D23</f>
        <v>64.558606006275213</v>
      </c>
      <c r="E24" s="17"/>
      <c r="F24" s="33"/>
      <c r="G24" s="33"/>
      <c r="H24" s="1"/>
    </row>
    <row r="25" spans="1:8" ht="15.75" customHeight="1">
      <c r="A25" s="1"/>
      <c r="B25" s="15"/>
      <c r="C25" s="21" t="s">
        <v>67</v>
      </c>
      <c r="D25" s="83">
        <f>D8/D9</f>
        <v>3.25</v>
      </c>
      <c r="E25" s="17"/>
      <c r="F25" s="33"/>
      <c r="G25" s="33"/>
      <c r="H25" s="1"/>
    </row>
    <row r="26" spans="1:8" ht="15.75" customHeight="1">
      <c r="A26" s="1"/>
      <c r="B26" s="15"/>
      <c r="C26" s="21" t="s">
        <v>68</v>
      </c>
      <c r="D26" s="83">
        <f>D24/D19</f>
        <v>2.833567774936061</v>
      </c>
      <c r="E26" s="17"/>
      <c r="F26" s="33"/>
      <c r="G26" s="33"/>
      <c r="H26" s="1"/>
    </row>
    <row r="27" spans="1:8" ht="15.75" customHeight="1">
      <c r="A27" s="1"/>
      <c r="B27" s="15"/>
      <c r="C27" s="21" t="s">
        <v>69</v>
      </c>
      <c r="D27" s="36"/>
      <c r="E27" s="17"/>
      <c r="F27" s="33"/>
      <c r="G27" s="33"/>
      <c r="H27" s="1"/>
    </row>
    <row r="28" spans="1:8" ht="15.75" customHeight="1">
      <c r="A28" s="1"/>
      <c r="B28" s="15"/>
      <c r="C28" s="21" t="s">
        <v>70</v>
      </c>
      <c r="D28" s="36"/>
      <c r="E28" s="17"/>
      <c r="F28" s="33"/>
      <c r="G28" s="33"/>
      <c r="H28" s="1"/>
    </row>
    <row r="29" spans="1:8" ht="15.75" customHeight="1">
      <c r="A29" s="1"/>
      <c r="B29" s="15"/>
      <c r="C29" s="21" t="s">
        <v>71</v>
      </c>
      <c r="D29" s="36"/>
      <c r="E29" s="17"/>
      <c r="F29" s="33"/>
      <c r="G29" s="33"/>
      <c r="H29" s="1"/>
    </row>
    <row r="30" spans="1:8" ht="15.75" customHeight="1">
      <c r="A30" s="1"/>
      <c r="B30" s="15"/>
      <c r="C30" s="21" t="s">
        <v>72</v>
      </c>
      <c r="D30" s="36"/>
      <c r="E30" s="17"/>
      <c r="F30" s="33"/>
      <c r="G30" s="33"/>
      <c r="H30" s="1"/>
    </row>
    <row r="31" spans="1:8" ht="15.75" customHeight="1">
      <c r="A31" s="1"/>
      <c r="B31" s="15"/>
      <c r="C31" s="21" t="s">
        <v>73</v>
      </c>
      <c r="D31" s="32">
        <f>-D11+((D18*D24)-(D7*D8))</f>
        <v>-3293478.2608695626</v>
      </c>
      <c r="E31" s="17"/>
      <c r="F31" s="33"/>
      <c r="G31" s="33"/>
      <c r="H31" s="1"/>
    </row>
    <row r="32" spans="1:8" ht="15.75" customHeight="1">
      <c r="A32" s="1"/>
      <c r="B32" s="15"/>
      <c r="C32" s="21"/>
      <c r="D32" s="36"/>
      <c r="E32" s="17"/>
      <c r="F32" s="33"/>
      <c r="G32" s="33"/>
      <c r="H32" s="1"/>
    </row>
    <row r="33" spans="1:8" ht="15.75" customHeight="1">
      <c r="A33" s="1"/>
      <c r="B33" s="15"/>
      <c r="C33" s="21" t="s">
        <v>74</v>
      </c>
      <c r="D33" s="36"/>
      <c r="E33" s="17"/>
      <c r="F33" s="33"/>
      <c r="G33" s="33"/>
      <c r="H33" s="1"/>
    </row>
    <row r="34" spans="1:8" ht="15.75" customHeight="1">
      <c r="A34" s="1"/>
      <c r="B34" s="15"/>
      <c r="C34" s="21" t="s">
        <v>75</v>
      </c>
      <c r="D34" s="36"/>
      <c r="E34" s="17"/>
      <c r="F34" s="33"/>
      <c r="G34" s="33"/>
      <c r="H34" s="1"/>
    </row>
    <row r="35" spans="1:8" ht="15.75" customHeight="1">
      <c r="A35" s="1"/>
      <c r="B35" s="15"/>
      <c r="C35" s="21" t="s">
        <v>117</v>
      </c>
      <c r="D35" s="32">
        <f>D18*D20</f>
        <v>12258241.758241758</v>
      </c>
      <c r="E35" s="17"/>
      <c r="F35" s="33"/>
      <c r="G35" s="33"/>
      <c r="H35" s="1"/>
    </row>
    <row r="36" spans="1:8" ht="15.75" customHeight="1" thickBot="1">
      <c r="A36" s="1"/>
      <c r="B36" s="18"/>
      <c r="C36" s="19"/>
      <c r="D36" s="19"/>
      <c r="E36" s="20"/>
      <c r="F36" s="33"/>
      <c r="G36" s="33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  <row r="110" spans="1:8" ht="15">
      <c r="A110" s="1"/>
      <c r="B110" s="1"/>
      <c r="C110" s="1"/>
      <c r="D110" s="1"/>
      <c r="E110" s="1"/>
      <c r="F110" s="1"/>
      <c r="G110" s="1"/>
      <c r="H110" s="1"/>
    </row>
    <row r="111" spans="1:8" ht="15">
      <c r="A111" s="1"/>
      <c r="B111" s="1"/>
      <c r="C111" s="1"/>
      <c r="D111" s="1"/>
      <c r="E111" s="1"/>
      <c r="F111" s="1"/>
      <c r="G111" s="1"/>
      <c r="H111" s="1"/>
    </row>
    <row r="112" spans="1:8" ht="15">
      <c r="A112" s="1"/>
      <c r="B112" s="1"/>
      <c r="C112" s="1"/>
      <c r="D112" s="1"/>
      <c r="E112" s="1"/>
      <c r="F112" s="1"/>
      <c r="G112" s="1"/>
      <c r="H112" s="1"/>
    </row>
    <row r="113" spans="1:8" ht="15">
      <c r="A113" s="1"/>
      <c r="B113" s="1"/>
      <c r="C113" s="1"/>
      <c r="D113" s="1"/>
      <c r="E113" s="1"/>
      <c r="F113" s="1"/>
      <c r="G113" s="1"/>
      <c r="H113" s="1"/>
    </row>
    <row r="114" spans="1:8" ht="15">
      <c r="A114" s="1"/>
      <c r="B114" s="1"/>
      <c r="C114" s="1"/>
      <c r="D114" s="1"/>
      <c r="E114" s="1"/>
      <c r="F114" s="1"/>
      <c r="G114" s="1"/>
      <c r="H114" s="1"/>
    </row>
    <row r="115" spans="1:8" ht="15">
      <c r="A115" s="1"/>
      <c r="B115" s="1"/>
      <c r="C115" s="1"/>
      <c r="D115" s="1"/>
      <c r="E115" s="1"/>
      <c r="F115" s="1"/>
      <c r="G115" s="1"/>
      <c r="H115" s="1"/>
    </row>
    <row r="116" spans="1:8" ht="15">
      <c r="A116" s="1"/>
      <c r="B116" s="1"/>
      <c r="C116" s="1"/>
      <c r="D116" s="1"/>
      <c r="E116" s="1"/>
      <c r="F116" s="1"/>
      <c r="G116" s="1"/>
      <c r="H116" s="1"/>
    </row>
    <row r="117" spans="1:8" ht="15">
      <c r="A117" s="1"/>
      <c r="B117" s="1"/>
      <c r="C117" s="1"/>
      <c r="D117" s="1"/>
      <c r="E117" s="1"/>
      <c r="F117" s="1"/>
      <c r="G117" s="1"/>
      <c r="H117" s="1"/>
    </row>
    <row r="118" spans="1:8" ht="15">
      <c r="A118" s="1"/>
      <c r="B118" s="1"/>
      <c r="C118" s="1"/>
      <c r="D118" s="1"/>
      <c r="E118" s="1"/>
      <c r="F118" s="1"/>
      <c r="G118" s="1"/>
      <c r="H118" s="1"/>
    </row>
    <row r="119" spans="1:8" ht="15">
      <c r="A119" s="1"/>
      <c r="B119" s="1"/>
      <c r="C119" s="1"/>
      <c r="D119" s="1"/>
      <c r="E119" s="1"/>
      <c r="F119" s="1"/>
      <c r="G119" s="1"/>
      <c r="H119" s="1"/>
    </row>
    <row r="120" spans="1:8" ht="15">
      <c r="A120" s="1"/>
      <c r="B120" s="1"/>
      <c r="C120" s="1"/>
      <c r="D120" s="1"/>
      <c r="E120" s="1"/>
      <c r="F120" s="1"/>
      <c r="G120" s="1"/>
      <c r="H120" s="1"/>
    </row>
    <row r="121" spans="1:8" ht="15">
      <c r="A121" s="1"/>
      <c r="B121" s="1"/>
      <c r="C121" s="1"/>
      <c r="D121" s="1"/>
      <c r="E121" s="1"/>
      <c r="F121" s="1"/>
      <c r="G121" s="1"/>
      <c r="H121" s="1"/>
    </row>
    <row r="122" spans="1:8" ht="15">
      <c r="A122" s="1"/>
      <c r="B122" s="1"/>
      <c r="C122" s="1"/>
      <c r="D122" s="1"/>
      <c r="E122" s="1"/>
      <c r="F122" s="1"/>
      <c r="G122" s="1"/>
      <c r="H122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22"/>
  <sheetViews>
    <sheetView workbookViewId="0"/>
  </sheetViews>
  <sheetFormatPr defaultRowHeight="12.75"/>
  <cols>
    <col min="2" max="2" width="3.140625" customWidth="1"/>
    <col min="3" max="3" width="22.5703125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85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78</v>
      </c>
      <c r="D7" s="65">
        <v>75</v>
      </c>
      <c r="E7" s="7"/>
      <c r="F7" s="1"/>
      <c r="G7" s="1"/>
      <c r="H7" s="1"/>
    </row>
    <row r="8" spans="1:8" ht="15.75" customHeight="1">
      <c r="A8" s="1"/>
      <c r="B8" s="6"/>
      <c r="C8" s="11" t="s">
        <v>79</v>
      </c>
      <c r="D8" s="49">
        <v>65000</v>
      </c>
      <c r="E8" s="7"/>
      <c r="F8" s="1"/>
      <c r="G8" s="1"/>
      <c r="H8" s="1"/>
    </row>
    <row r="9" spans="1:8" ht="15.75" customHeight="1">
      <c r="A9" s="1"/>
      <c r="B9" s="6"/>
      <c r="C9" s="11" t="s">
        <v>80</v>
      </c>
      <c r="D9" s="65">
        <v>9400000</v>
      </c>
      <c r="E9" s="7"/>
      <c r="F9" s="1"/>
      <c r="G9" s="1"/>
      <c r="H9" s="1"/>
    </row>
    <row r="10" spans="1:8" ht="15.75" customHeight="1">
      <c r="A10" s="1"/>
      <c r="B10" s="6"/>
      <c r="C10" s="11" t="s">
        <v>81</v>
      </c>
      <c r="D10" s="65">
        <v>4100000</v>
      </c>
      <c r="E10" s="7"/>
      <c r="F10" s="1"/>
      <c r="G10" s="1"/>
      <c r="H10" s="1"/>
    </row>
    <row r="11" spans="1:8" ht="15.75" customHeight="1">
      <c r="A11" s="1"/>
      <c r="B11" s="6"/>
      <c r="C11" s="11" t="s">
        <v>117</v>
      </c>
      <c r="D11" s="65">
        <v>980000</v>
      </c>
      <c r="E11" s="7"/>
      <c r="F11" s="1"/>
      <c r="G11" s="1"/>
      <c r="H11" s="1"/>
    </row>
    <row r="12" spans="1:8" ht="15.75" customHeight="1">
      <c r="A12" s="1"/>
      <c r="B12" s="6"/>
      <c r="C12" s="11" t="s">
        <v>119</v>
      </c>
      <c r="D12" s="65">
        <v>1500000</v>
      </c>
      <c r="E12" s="7"/>
      <c r="F12" s="1"/>
      <c r="G12" s="1"/>
      <c r="H12" s="1"/>
    </row>
    <row r="13" spans="1:8" ht="15.75" customHeight="1" thickBot="1">
      <c r="A13" s="1"/>
      <c r="B13" s="8"/>
      <c r="C13" s="9"/>
      <c r="D13" s="35"/>
      <c r="E13" s="10"/>
      <c r="F13" s="1"/>
      <c r="G13" s="1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33"/>
      <c r="G17" s="33"/>
      <c r="H17" s="1"/>
    </row>
    <row r="18" spans="1:8" ht="18" customHeight="1">
      <c r="A18" s="1"/>
      <c r="B18" s="15"/>
      <c r="C18" s="16" t="s">
        <v>83</v>
      </c>
      <c r="D18" s="112">
        <f>D11/(D9-D10)</f>
        <v>0.18490566037735848</v>
      </c>
      <c r="E18" s="17"/>
      <c r="F18" s="33"/>
      <c r="G18" s="33"/>
      <c r="H18" s="1"/>
    </row>
    <row r="19" spans="1:8" ht="18" customHeight="1">
      <c r="A19" s="1"/>
      <c r="B19" s="15"/>
      <c r="C19" s="16" t="s">
        <v>76</v>
      </c>
      <c r="D19" s="71">
        <f>(D9-D10+D12)*D18</f>
        <v>1257358.4905660376</v>
      </c>
      <c r="E19" s="17"/>
      <c r="F19" s="33"/>
      <c r="G19" s="33"/>
      <c r="H19" s="1"/>
    </row>
    <row r="20" spans="1:8" ht="18" customHeight="1">
      <c r="A20" s="1"/>
      <c r="B20" s="15"/>
      <c r="C20" s="16" t="s">
        <v>151</v>
      </c>
      <c r="D20" s="79">
        <f>D11/D8</f>
        <v>15.076923076923077</v>
      </c>
      <c r="E20" s="17"/>
      <c r="F20" s="33"/>
      <c r="G20" s="33"/>
      <c r="H20" s="1"/>
    </row>
    <row r="21" spans="1:8" ht="18" customHeight="1">
      <c r="A21" s="1"/>
      <c r="B21" s="15"/>
      <c r="C21" s="16" t="s">
        <v>18</v>
      </c>
      <c r="D21" s="75">
        <f>D12/D7</f>
        <v>20000</v>
      </c>
      <c r="E21" s="17"/>
      <c r="F21" s="33"/>
      <c r="G21" s="33"/>
      <c r="H21" s="1"/>
    </row>
    <row r="22" spans="1:8" ht="18" customHeight="1">
      <c r="A22" s="1"/>
      <c r="B22" s="15"/>
      <c r="C22" s="16" t="s">
        <v>135</v>
      </c>
      <c r="D22" s="44">
        <f>D19/(D8+D21)</f>
        <v>14.792452830188678</v>
      </c>
      <c r="E22" s="17"/>
      <c r="F22" s="33"/>
      <c r="G22" s="33"/>
      <c r="H22" s="1"/>
    </row>
    <row r="23" spans="1:8" ht="18" customHeight="1">
      <c r="A23" s="1"/>
      <c r="B23" s="15"/>
      <c r="C23" s="21" t="s">
        <v>137</v>
      </c>
      <c r="D23" s="84">
        <f>D7/D20</f>
        <v>4.9744897959183678</v>
      </c>
      <c r="E23" s="17"/>
      <c r="F23" s="33"/>
      <c r="G23" s="33"/>
      <c r="H23" s="1"/>
    </row>
    <row r="24" spans="1:8" ht="18" customHeight="1">
      <c r="A24" s="1"/>
      <c r="B24" s="15"/>
      <c r="C24" s="21" t="s">
        <v>152</v>
      </c>
      <c r="D24" s="44">
        <f>D22*D23</f>
        <v>73.584905660377359</v>
      </c>
      <c r="E24" s="17"/>
      <c r="F24" s="33"/>
      <c r="G24" s="33"/>
      <c r="H24" s="1"/>
    </row>
    <row r="25" spans="1:8" ht="18" customHeight="1">
      <c r="A25" s="1"/>
      <c r="B25" s="15"/>
      <c r="C25" s="21" t="s">
        <v>153</v>
      </c>
      <c r="D25" s="85">
        <f>D24/D22</f>
        <v>4.9744897959183678</v>
      </c>
      <c r="E25" s="17"/>
      <c r="F25" s="33"/>
      <c r="G25" s="33"/>
      <c r="H25" s="1"/>
    </row>
    <row r="26" spans="1:8" ht="18" customHeight="1">
      <c r="A26" s="1"/>
      <c r="B26" s="15"/>
      <c r="C26" s="21" t="s">
        <v>154</v>
      </c>
      <c r="D26" s="81">
        <f>(D9-D10)/D8</f>
        <v>81.538461538461533</v>
      </c>
      <c r="E26" s="17"/>
      <c r="F26" s="33"/>
      <c r="G26" s="33"/>
      <c r="H26" s="1"/>
    </row>
    <row r="27" spans="1:8" ht="18" customHeight="1">
      <c r="A27" s="1"/>
      <c r="B27" s="15"/>
      <c r="C27" s="21" t="s">
        <v>155</v>
      </c>
      <c r="D27" s="25">
        <f>(D9-D10+D12)/(D8+D21)</f>
        <v>80</v>
      </c>
      <c r="E27" s="17"/>
      <c r="F27" s="33"/>
      <c r="G27" s="33"/>
      <c r="H27" s="1"/>
    </row>
    <row r="28" spans="1:8" ht="18" customHeight="1">
      <c r="A28" s="1"/>
      <c r="B28" s="15"/>
      <c r="C28" s="21" t="s">
        <v>156</v>
      </c>
      <c r="D28" s="82">
        <f>D7/D26</f>
        <v>0.91981132075471705</v>
      </c>
      <c r="E28" s="17"/>
      <c r="F28" s="33"/>
      <c r="G28" s="33"/>
      <c r="H28" s="1"/>
    </row>
    <row r="29" spans="1:8" ht="18" customHeight="1">
      <c r="A29" s="1"/>
      <c r="B29" s="15"/>
      <c r="C29" s="21" t="s">
        <v>157</v>
      </c>
      <c r="D29" s="82">
        <f>D24/D27</f>
        <v>0.91981132075471694</v>
      </c>
      <c r="E29" s="17"/>
      <c r="F29" s="33"/>
      <c r="G29" s="33"/>
      <c r="H29" s="1"/>
    </row>
    <row r="30" spans="1:8" ht="18" customHeight="1">
      <c r="A30" s="1"/>
      <c r="B30" s="15"/>
      <c r="C30" s="21" t="s">
        <v>84</v>
      </c>
      <c r="D30" s="32">
        <f>-D12+((D24*(D8+D21))-(D7*D8))</f>
        <v>-120283.01886792481</v>
      </c>
      <c r="E30" s="17"/>
      <c r="F30" s="33"/>
      <c r="G30" s="33"/>
      <c r="H30" s="1"/>
    </row>
    <row r="31" spans="1:8" ht="15.75" customHeight="1">
      <c r="A31" s="1"/>
      <c r="B31" s="15"/>
      <c r="C31" s="21" t="s">
        <v>123</v>
      </c>
      <c r="D31" s="36"/>
      <c r="E31" s="17"/>
      <c r="F31" s="33"/>
      <c r="G31" s="33"/>
      <c r="H31" s="1"/>
    </row>
    <row r="32" spans="1:8" ht="15.75" customHeight="1">
      <c r="A32" s="1"/>
      <c r="B32" s="15"/>
      <c r="C32" s="21" t="s">
        <v>120</v>
      </c>
      <c r="D32" s="36"/>
      <c r="E32" s="17"/>
      <c r="F32" s="33"/>
      <c r="G32" s="33"/>
      <c r="H32" s="1"/>
    </row>
    <row r="33" spans="1:8" ht="15.75" customHeight="1">
      <c r="A33" s="1"/>
      <c r="B33" s="15"/>
      <c r="C33" s="21" t="s">
        <v>121</v>
      </c>
      <c r="D33" s="36"/>
      <c r="E33" s="17"/>
      <c r="F33" s="33"/>
      <c r="G33" s="33"/>
      <c r="H33" s="1"/>
    </row>
    <row r="34" spans="1:8" ht="15.75" customHeight="1">
      <c r="A34" s="1"/>
      <c r="B34" s="15"/>
      <c r="C34" s="21" t="s">
        <v>122</v>
      </c>
      <c r="D34" s="31"/>
      <c r="E34" s="17"/>
      <c r="F34" s="33"/>
      <c r="G34" s="33"/>
      <c r="H34" s="1"/>
    </row>
    <row r="35" spans="1:8" ht="15.75" customHeight="1">
      <c r="A35" s="1"/>
      <c r="B35" s="15"/>
      <c r="C35" s="21" t="s">
        <v>124</v>
      </c>
      <c r="D35" s="31"/>
      <c r="E35" s="17"/>
      <c r="F35" s="33"/>
      <c r="G35" s="33"/>
      <c r="H35" s="1"/>
    </row>
    <row r="36" spans="1:8" ht="15.75" customHeight="1" thickBot="1">
      <c r="A36" s="1"/>
      <c r="B36" s="18"/>
      <c r="C36" s="19"/>
      <c r="D36" s="19"/>
      <c r="E36" s="20"/>
      <c r="F36" s="33"/>
      <c r="G36" s="33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  <row r="110" spans="1:8" ht="15">
      <c r="A110" s="1"/>
      <c r="B110" s="1"/>
      <c r="C110" s="1"/>
      <c r="D110" s="1"/>
      <c r="E110" s="1"/>
      <c r="F110" s="1"/>
      <c r="G110" s="1"/>
      <c r="H110" s="1"/>
    </row>
    <row r="111" spans="1:8" ht="15">
      <c r="A111" s="1"/>
      <c r="B111" s="1"/>
      <c r="C111" s="1"/>
      <c r="D111" s="1"/>
      <c r="E111" s="1"/>
      <c r="F111" s="1"/>
      <c r="G111" s="1"/>
      <c r="H111" s="1"/>
    </row>
    <row r="112" spans="1:8" ht="15">
      <c r="A112" s="1"/>
      <c r="B112" s="1"/>
      <c r="C112" s="1"/>
      <c r="D112" s="1"/>
      <c r="E112" s="1"/>
      <c r="F112" s="1"/>
      <c r="G112" s="1"/>
      <c r="H112" s="1"/>
    </row>
    <row r="113" spans="1:8" ht="15">
      <c r="A113" s="1"/>
      <c r="B113" s="1"/>
      <c r="C113" s="1"/>
      <c r="D113" s="1"/>
      <c r="E113" s="1"/>
      <c r="F113" s="1"/>
      <c r="G113" s="1"/>
      <c r="H113" s="1"/>
    </row>
    <row r="114" spans="1:8" ht="15">
      <c r="A114" s="1"/>
      <c r="B114" s="1"/>
      <c r="C114" s="1"/>
      <c r="D114" s="1"/>
      <c r="E114" s="1"/>
      <c r="F114" s="1"/>
      <c r="G114" s="1"/>
      <c r="H114" s="1"/>
    </row>
    <row r="115" spans="1:8" ht="15">
      <c r="A115" s="1"/>
      <c r="B115" s="1"/>
      <c r="C115" s="1"/>
      <c r="D115" s="1"/>
      <c r="E115" s="1"/>
      <c r="F115" s="1"/>
      <c r="G115" s="1"/>
      <c r="H115" s="1"/>
    </row>
    <row r="116" spans="1:8" ht="15">
      <c r="A116" s="1"/>
      <c r="B116" s="1"/>
      <c r="C116" s="1"/>
      <c r="D116" s="1"/>
      <c r="E116" s="1"/>
      <c r="F116" s="1"/>
      <c r="G116" s="1"/>
      <c r="H116" s="1"/>
    </row>
    <row r="117" spans="1:8" ht="15">
      <c r="A117" s="1"/>
      <c r="B117" s="1"/>
      <c r="C117" s="1"/>
      <c r="D117" s="1"/>
      <c r="E117" s="1"/>
      <c r="F117" s="1"/>
      <c r="G117" s="1"/>
      <c r="H117" s="1"/>
    </row>
    <row r="118" spans="1:8" ht="15">
      <c r="A118" s="1"/>
      <c r="B118" s="1"/>
      <c r="C118" s="1"/>
      <c r="D118" s="1"/>
      <c r="E118" s="1"/>
      <c r="F118" s="1"/>
      <c r="G118" s="1"/>
      <c r="H118" s="1"/>
    </row>
    <row r="119" spans="1:8" ht="15">
      <c r="A119" s="1"/>
      <c r="B119" s="1"/>
      <c r="C119" s="1"/>
      <c r="D119" s="1"/>
      <c r="E119" s="1"/>
      <c r="F119" s="1"/>
      <c r="G119" s="1"/>
      <c r="H119" s="1"/>
    </row>
    <row r="120" spans="1:8" ht="15">
      <c r="A120" s="1"/>
      <c r="B120" s="1"/>
      <c r="C120" s="1"/>
      <c r="D120" s="1"/>
      <c r="E120" s="1"/>
      <c r="F120" s="1"/>
      <c r="G120" s="1"/>
      <c r="H120" s="1"/>
    </row>
    <row r="121" spans="1:8" ht="15">
      <c r="A121" s="1"/>
      <c r="B121" s="1"/>
      <c r="C121" s="1"/>
      <c r="D121" s="1"/>
      <c r="E121" s="1"/>
      <c r="F121" s="1"/>
      <c r="G121" s="1"/>
      <c r="H121" s="1"/>
    </row>
    <row r="122" spans="1:8" ht="15">
      <c r="A122" s="1"/>
      <c r="B122" s="1"/>
      <c r="C122" s="1"/>
      <c r="D122" s="1"/>
      <c r="E122" s="1"/>
      <c r="F122" s="1"/>
      <c r="G122" s="1"/>
      <c r="H122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57"/>
  <sheetViews>
    <sheetView workbookViewId="0"/>
  </sheetViews>
  <sheetFormatPr defaultRowHeight="12.75"/>
  <cols>
    <col min="2" max="2" width="3.140625" customWidth="1"/>
    <col min="3" max="3" width="23.5703125" customWidth="1"/>
    <col min="4" max="4" width="18.140625" customWidth="1"/>
    <col min="5" max="5" width="4.8554687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87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78</v>
      </c>
      <c r="D7" s="72">
        <f ca="1">'#11'!D7</f>
        <v>75</v>
      </c>
      <c r="E7" s="7"/>
      <c r="F7" s="1"/>
      <c r="G7" s="1"/>
      <c r="H7" s="1"/>
    </row>
    <row r="8" spans="1:8" ht="15.75" customHeight="1">
      <c r="A8" s="1"/>
      <c r="B8" s="6"/>
      <c r="C8" s="11" t="s">
        <v>79</v>
      </c>
      <c r="D8" s="86">
        <f ca="1">'#11'!D8</f>
        <v>65000</v>
      </c>
      <c r="E8" s="7"/>
      <c r="F8" s="1"/>
      <c r="G8" s="1"/>
      <c r="H8" s="1"/>
    </row>
    <row r="9" spans="1:8" ht="15.75" customHeight="1">
      <c r="A9" s="1"/>
      <c r="B9" s="6"/>
      <c r="C9" s="11" t="s">
        <v>80</v>
      </c>
      <c r="D9" s="72">
        <f ca="1">'#11'!D9</f>
        <v>9400000</v>
      </c>
      <c r="E9" s="7"/>
      <c r="F9" s="1"/>
      <c r="G9" s="1"/>
      <c r="H9" s="1"/>
    </row>
    <row r="10" spans="1:8" ht="15.75" customHeight="1">
      <c r="A10" s="1"/>
      <c r="B10" s="6"/>
      <c r="C10" s="11" t="s">
        <v>81</v>
      </c>
      <c r="D10" s="72">
        <f ca="1">'#11'!D10</f>
        <v>4100000</v>
      </c>
      <c r="E10" s="7"/>
      <c r="F10" s="1"/>
      <c r="G10" s="1"/>
      <c r="H10" s="1"/>
    </row>
    <row r="11" spans="1:8" ht="15.75" customHeight="1">
      <c r="A11" s="1"/>
      <c r="B11" s="6"/>
      <c r="C11" s="11" t="s">
        <v>63</v>
      </c>
      <c r="D11" s="72">
        <f ca="1">'#11'!D11</f>
        <v>980000</v>
      </c>
      <c r="E11" s="7"/>
      <c r="F11" s="1"/>
      <c r="G11" s="1"/>
      <c r="H11" s="1"/>
    </row>
    <row r="12" spans="1:8" ht="15.75" customHeight="1">
      <c r="A12" s="1"/>
      <c r="B12" s="6"/>
      <c r="C12" s="11" t="s">
        <v>82</v>
      </c>
      <c r="D12" s="72">
        <f ca="1">'#11'!D12</f>
        <v>1500000</v>
      </c>
      <c r="E12" s="7"/>
      <c r="F12" s="1"/>
      <c r="G12" s="1"/>
      <c r="H12" s="1"/>
    </row>
    <row r="13" spans="1:8" ht="15.75" customHeight="1">
      <c r="A13" s="1"/>
      <c r="B13" s="6"/>
      <c r="C13" s="11" t="s">
        <v>137</v>
      </c>
      <c r="D13" s="87">
        <f ca="1">'#11'!D23</f>
        <v>4.9744897959183678</v>
      </c>
      <c r="E13" s="7"/>
      <c r="F13" s="1"/>
      <c r="G13" s="1"/>
      <c r="H13" s="1"/>
    </row>
    <row r="14" spans="1:8" ht="15.75" customHeight="1" thickBot="1">
      <c r="A14" s="1"/>
      <c r="B14" s="8"/>
      <c r="C14" s="9"/>
      <c r="D14" s="35"/>
      <c r="E14" s="10"/>
      <c r="F14" s="1"/>
      <c r="G14" s="1"/>
      <c r="H14" s="1"/>
    </row>
    <row r="15" spans="1:8" ht="15.75" customHeight="1">
      <c r="A15" s="1"/>
      <c r="B15" s="1"/>
      <c r="C15" s="1"/>
      <c r="D15" s="1"/>
      <c r="E15" s="1"/>
      <c r="F15" s="1"/>
      <c r="G15" s="1"/>
      <c r="H15" s="1"/>
    </row>
    <row r="16" spans="1:8" ht="15.75" customHeight="1">
      <c r="A16" s="1"/>
      <c r="B16" s="1"/>
      <c r="C16" s="2" t="s">
        <v>2</v>
      </c>
      <c r="D16" s="1"/>
      <c r="E16" s="1"/>
      <c r="F16" s="1"/>
      <c r="G16" s="1"/>
      <c r="H16" s="1"/>
    </row>
    <row r="17" spans="1:8" ht="15.75" customHeight="1" thickBot="1">
      <c r="A17" s="1"/>
      <c r="B17" s="1"/>
      <c r="C17" s="1"/>
      <c r="D17" s="1"/>
      <c r="E17" s="1"/>
      <c r="F17" s="1"/>
      <c r="G17" s="1"/>
      <c r="H17" s="1"/>
    </row>
    <row r="18" spans="1:8" ht="15.75" customHeight="1">
      <c r="A18" s="1"/>
      <c r="B18" s="12"/>
      <c r="C18" s="13"/>
      <c r="D18" s="13"/>
      <c r="E18" s="14"/>
      <c r="F18" s="33"/>
      <c r="G18" s="33"/>
      <c r="H18" s="1"/>
    </row>
    <row r="19" spans="1:8" ht="15.75" customHeight="1">
      <c r="A19" s="1"/>
      <c r="B19" s="15"/>
      <c r="C19" s="16" t="s">
        <v>135</v>
      </c>
      <c r="D19" s="79">
        <f>D7/D13</f>
        <v>15.076923076923075</v>
      </c>
      <c r="E19" s="17"/>
      <c r="F19" s="33"/>
      <c r="G19" s="33"/>
      <c r="H19" s="1"/>
    </row>
    <row r="20" spans="1:8" ht="15.75" customHeight="1">
      <c r="A20" s="1"/>
      <c r="B20" s="15"/>
      <c r="C20" s="21" t="s">
        <v>136</v>
      </c>
      <c r="D20" s="88">
        <f ca="1">D19*'#11'!D21</f>
        <v>301538.4615384615</v>
      </c>
      <c r="E20" s="17"/>
      <c r="F20" s="33"/>
      <c r="G20" s="33"/>
      <c r="H20" s="1"/>
    </row>
    <row r="21" spans="1:8" ht="15.75" customHeight="1">
      <c r="A21" s="1"/>
      <c r="B21" s="15"/>
      <c r="C21" s="21" t="s">
        <v>83</v>
      </c>
      <c r="D21" s="97">
        <f>D20/D12</f>
        <v>0.20102564102564099</v>
      </c>
      <c r="E21" s="17"/>
      <c r="F21" s="33"/>
      <c r="G21" s="33"/>
      <c r="H21" s="1"/>
    </row>
    <row r="22" spans="1:8" ht="15.75" customHeight="1">
      <c r="A22" s="1"/>
      <c r="B22" s="15"/>
      <c r="C22" s="21"/>
      <c r="D22" s="89"/>
      <c r="E22" s="17"/>
      <c r="F22" s="33"/>
      <c r="G22" s="33"/>
      <c r="H22" s="1"/>
    </row>
    <row r="23" spans="1:8" ht="15.75" customHeight="1">
      <c r="A23" s="1"/>
      <c r="B23" s="15"/>
      <c r="C23" s="21" t="s">
        <v>125</v>
      </c>
      <c r="D23" s="40"/>
      <c r="E23" s="17"/>
      <c r="F23" s="33"/>
      <c r="G23" s="33"/>
      <c r="H23" s="1"/>
    </row>
    <row r="24" spans="1:8" ht="15.75" customHeight="1">
      <c r="A24" s="1"/>
      <c r="B24" s="15"/>
      <c r="C24" s="21" t="s">
        <v>126</v>
      </c>
      <c r="D24" s="46">
        <f ca="1">-D12+((D7*(D8+'#11'!D21))-(D7*D8))</f>
        <v>0</v>
      </c>
      <c r="E24" s="17"/>
      <c r="F24" s="33"/>
      <c r="G24" s="33"/>
      <c r="H24" s="1"/>
    </row>
    <row r="25" spans="1:8" ht="15.75" customHeight="1">
      <c r="A25" s="1"/>
      <c r="B25" s="15"/>
      <c r="C25" s="21"/>
      <c r="D25" s="41"/>
      <c r="E25" s="17"/>
      <c r="F25" s="33"/>
      <c r="G25" s="33"/>
      <c r="H25" s="1"/>
    </row>
    <row r="26" spans="1:8" ht="15.75" customHeight="1">
      <c r="A26" s="1"/>
      <c r="B26" s="15"/>
      <c r="C26" s="21" t="s">
        <v>127</v>
      </c>
      <c r="D26" s="41"/>
      <c r="E26" s="17"/>
      <c r="F26" s="33"/>
      <c r="G26" s="33"/>
      <c r="H26" s="1"/>
    </row>
    <row r="27" spans="1:8" ht="15.75" customHeight="1">
      <c r="A27" s="1"/>
      <c r="B27" s="15"/>
      <c r="C27" s="21" t="s">
        <v>128</v>
      </c>
      <c r="D27" s="81">
        <f ca="1">'#11'!D26</f>
        <v>81.538461538461533</v>
      </c>
      <c r="E27" s="17" t="s">
        <v>129</v>
      </c>
      <c r="F27" s="33"/>
      <c r="G27" s="33"/>
      <c r="H27" s="1"/>
    </row>
    <row r="28" spans="1:8" ht="15.75" customHeight="1">
      <c r="A28" s="1"/>
      <c r="B28" s="15"/>
      <c r="C28" s="91">
        <f ca="1">'#11'!D27</f>
        <v>80</v>
      </c>
      <c r="D28" s="92" t="s">
        <v>130</v>
      </c>
      <c r="E28" s="17"/>
      <c r="F28" s="33"/>
      <c r="G28" s="33"/>
      <c r="H28" s="1"/>
    </row>
    <row r="29" spans="1:8" ht="15.75" customHeight="1">
      <c r="A29" s="1"/>
      <c r="B29" s="15"/>
      <c r="C29" s="21" t="s">
        <v>131</v>
      </c>
      <c r="D29" s="42"/>
      <c r="E29" s="17"/>
      <c r="F29" s="33"/>
      <c r="G29" s="33"/>
      <c r="H29" s="1"/>
    </row>
    <row r="30" spans="1:8" ht="15.75" customHeight="1">
      <c r="A30" s="1"/>
      <c r="B30" s="15"/>
      <c r="C30" s="21" t="s">
        <v>86</v>
      </c>
      <c r="D30" s="42"/>
      <c r="E30" s="17"/>
      <c r="F30" s="33"/>
      <c r="G30" s="33"/>
      <c r="H30" s="1"/>
    </row>
    <row r="31" spans="1:8" ht="15.75" customHeight="1" thickBot="1">
      <c r="A31" s="1"/>
      <c r="B31" s="18"/>
      <c r="C31" s="19"/>
      <c r="D31" s="19"/>
      <c r="E31" s="20"/>
      <c r="F31" s="33"/>
      <c r="G31" s="33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>
      <c r="A105" s="1"/>
      <c r="B105" s="1"/>
      <c r="C105" s="1"/>
      <c r="D105" s="1"/>
      <c r="E105" s="1"/>
      <c r="F105" s="1"/>
      <c r="G105" s="1"/>
      <c r="H105" s="1"/>
    </row>
    <row r="106" spans="1:8" ht="15.75" customHeight="1">
      <c r="A106" s="1"/>
      <c r="B106" s="1"/>
      <c r="C106" s="1"/>
      <c r="D106" s="1"/>
      <c r="E106" s="1"/>
      <c r="F106" s="1"/>
      <c r="G106" s="1"/>
      <c r="H106" s="1"/>
    </row>
    <row r="107" spans="1:8" ht="15.75" customHeight="1">
      <c r="A107" s="1"/>
      <c r="B107" s="1"/>
      <c r="C107" s="1"/>
      <c r="D107" s="1"/>
      <c r="E107" s="1"/>
      <c r="F107" s="1"/>
      <c r="G107" s="1"/>
      <c r="H107" s="1"/>
    </row>
    <row r="108" spans="1:8" ht="15.75" customHeight="1">
      <c r="A108" s="1"/>
      <c r="B108" s="1"/>
      <c r="C108" s="1"/>
      <c r="D108" s="1"/>
      <c r="E108" s="1"/>
      <c r="F108" s="1"/>
      <c r="G108" s="1"/>
      <c r="H108" s="1"/>
    </row>
    <row r="109" spans="1:8" ht="15.75" customHeight="1">
      <c r="A109" s="1"/>
      <c r="B109" s="1"/>
      <c r="C109" s="1"/>
      <c r="D109" s="1"/>
      <c r="E109" s="1"/>
      <c r="F109" s="1"/>
      <c r="G109" s="1"/>
      <c r="H109" s="1"/>
    </row>
    <row r="110" spans="1:8" ht="15.75" customHeight="1">
      <c r="A110" s="1"/>
      <c r="B110" s="1"/>
      <c r="C110" s="1"/>
      <c r="D110" s="1"/>
      <c r="E110" s="1"/>
      <c r="F110" s="1"/>
      <c r="G110" s="1"/>
      <c r="H110" s="1"/>
    </row>
    <row r="111" spans="1:8" ht="15.75" customHeight="1">
      <c r="A111" s="1"/>
      <c r="B111" s="1"/>
      <c r="C111" s="1"/>
      <c r="D111" s="1"/>
      <c r="E111" s="1"/>
      <c r="F111" s="1"/>
      <c r="G111" s="1"/>
      <c r="H111" s="1"/>
    </row>
    <row r="112" spans="1:8" ht="15.75" customHeight="1">
      <c r="A112" s="1"/>
      <c r="B112" s="1"/>
      <c r="C112" s="1"/>
      <c r="D112" s="1"/>
      <c r="E112" s="1"/>
      <c r="F112" s="1"/>
      <c r="G112" s="1"/>
      <c r="H112" s="1"/>
    </row>
    <row r="113" spans="1:8" ht="15.75" customHeight="1">
      <c r="A113" s="1"/>
      <c r="B113" s="1"/>
      <c r="C113" s="1"/>
      <c r="D113" s="1"/>
      <c r="E113" s="1"/>
      <c r="F113" s="1"/>
      <c r="G113" s="1"/>
      <c r="H113" s="1"/>
    </row>
    <row r="114" spans="1:8" ht="15.75" customHeight="1">
      <c r="A114" s="1"/>
      <c r="B114" s="1"/>
      <c r="C114" s="1"/>
      <c r="D114" s="1"/>
      <c r="E114" s="1"/>
      <c r="F114" s="1"/>
      <c r="G114" s="1"/>
      <c r="H114" s="1"/>
    </row>
    <row r="115" spans="1:8" ht="15.75" customHeight="1">
      <c r="A115" s="1"/>
      <c r="B115" s="1"/>
      <c r="C115" s="1"/>
      <c r="D115" s="1"/>
      <c r="E115" s="1"/>
      <c r="F115" s="1"/>
      <c r="G115" s="1"/>
      <c r="H115" s="1"/>
    </row>
    <row r="116" spans="1:8" ht="15.75" customHeight="1">
      <c r="A116" s="1"/>
      <c r="B116" s="1"/>
      <c r="C116" s="1"/>
      <c r="D116" s="1"/>
      <c r="E116" s="1"/>
      <c r="F116" s="1"/>
      <c r="G116" s="1"/>
      <c r="H116" s="1"/>
    </row>
    <row r="117" spans="1:8" ht="15.75" customHeight="1">
      <c r="A117" s="1"/>
      <c r="B117" s="1"/>
      <c r="C117" s="1"/>
      <c r="D117" s="1"/>
      <c r="E117" s="1"/>
      <c r="F117" s="1"/>
      <c r="G117" s="1"/>
      <c r="H117" s="1"/>
    </row>
    <row r="118" spans="1:8" ht="15.75" customHeight="1"/>
    <row r="119" spans="1:8" ht="15.75" customHeight="1"/>
    <row r="120" spans="1:8" ht="15.75" customHeight="1"/>
    <row r="121" spans="1:8" ht="15.75" customHeight="1"/>
    <row r="122" spans="1:8" ht="15.75" customHeight="1"/>
    <row r="123" spans="1:8" ht="15.75" customHeight="1"/>
    <row r="124" spans="1:8" ht="15.75" customHeight="1"/>
    <row r="125" spans="1:8" ht="15.75" customHeight="1"/>
    <row r="126" spans="1:8" ht="15.75" customHeight="1"/>
    <row r="127" spans="1:8" ht="15.75" customHeight="1"/>
    <row r="128" spans="1: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147"/>
  <sheetViews>
    <sheetView workbookViewId="0"/>
  </sheetViews>
  <sheetFormatPr defaultRowHeight="12.75"/>
  <cols>
    <col min="2" max="2" width="3.140625" customWidth="1"/>
    <col min="3" max="3" width="23.5703125" customWidth="1"/>
    <col min="4" max="4" width="18.140625" customWidth="1"/>
    <col min="5" max="5" width="4.8554687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89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78</v>
      </c>
      <c r="D7" s="65">
        <v>68</v>
      </c>
      <c r="E7" s="7"/>
      <c r="F7" s="1"/>
      <c r="G7" s="1"/>
      <c r="H7" s="1"/>
    </row>
    <row r="8" spans="1:8" ht="15.75" customHeight="1">
      <c r="A8" s="1"/>
      <c r="B8" s="6"/>
      <c r="C8" s="11" t="s">
        <v>168</v>
      </c>
      <c r="D8" s="65">
        <v>11</v>
      </c>
      <c r="E8" s="7"/>
      <c r="F8" s="1"/>
      <c r="G8" s="1"/>
      <c r="H8" s="1"/>
    </row>
    <row r="9" spans="1:8" ht="15.75" customHeight="1">
      <c r="A9" s="1"/>
      <c r="B9" s="6"/>
      <c r="C9" s="11" t="s">
        <v>169</v>
      </c>
      <c r="D9" s="94">
        <v>3</v>
      </c>
      <c r="E9" s="7"/>
      <c r="F9" s="1"/>
      <c r="G9" s="1"/>
      <c r="H9" s="1"/>
    </row>
    <row r="10" spans="1:8" ht="15.75" customHeight="1" thickBot="1">
      <c r="A10" s="1"/>
      <c r="B10" s="8"/>
      <c r="C10" s="9"/>
      <c r="D10" s="35"/>
      <c r="E10" s="10"/>
      <c r="F10" s="1"/>
      <c r="G10" s="1"/>
      <c r="H10" s="1"/>
    </row>
    <row r="11" spans="1:8" ht="15.75" customHeight="1">
      <c r="A11" s="1"/>
      <c r="B11" s="1"/>
      <c r="C11" s="1"/>
      <c r="D11" s="1"/>
      <c r="E11" s="1"/>
      <c r="F11" s="1"/>
      <c r="G11" s="1"/>
      <c r="H11" s="1"/>
    </row>
    <row r="12" spans="1:8" ht="15.75" customHeight="1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2"/>
      <c r="C14" s="13"/>
      <c r="D14" s="13"/>
      <c r="E14" s="14"/>
      <c r="F14" s="33"/>
      <c r="G14" s="33"/>
      <c r="H14" s="1"/>
    </row>
    <row r="15" spans="1:8" ht="15.75" customHeight="1">
      <c r="A15" s="1"/>
      <c r="B15" s="51" t="s">
        <v>101</v>
      </c>
      <c r="C15" s="16" t="s">
        <v>170</v>
      </c>
      <c r="D15" s="79">
        <f>D9*D7</f>
        <v>204</v>
      </c>
      <c r="E15" s="17"/>
      <c r="F15" s="33"/>
      <c r="G15" s="33"/>
      <c r="H15" s="1"/>
    </row>
    <row r="16" spans="1:8" ht="15.75" customHeight="1">
      <c r="A16" s="1"/>
      <c r="B16" s="51"/>
      <c r="C16" s="16" t="s">
        <v>171</v>
      </c>
      <c r="D16" s="102">
        <f>D15+D8</f>
        <v>215</v>
      </c>
      <c r="E16" s="17"/>
      <c r="F16" s="33"/>
      <c r="G16" s="33"/>
      <c r="H16" s="1"/>
    </row>
    <row r="17" spans="1:8" ht="15.75" customHeight="1">
      <c r="A17" s="1"/>
      <c r="B17" s="51"/>
      <c r="C17" s="16"/>
      <c r="D17" s="101"/>
      <c r="E17" s="17"/>
      <c r="F17" s="33"/>
      <c r="G17" s="33"/>
      <c r="H17" s="1"/>
    </row>
    <row r="18" spans="1:8" ht="15.75" customHeight="1">
      <c r="A18" s="1"/>
      <c r="B18" s="51"/>
      <c r="C18" s="16" t="s">
        <v>172</v>
      </c>
      <c r="D18" s="44">
        <f>D16/(D9+1)</f>
        <v>53.75</v>
      </c>
      <c r="E18" s="17"/>
      <c r="F18" s="33"/>
      <c r="G18" s="33"/>
      <c r="H18" s="1"/>
    </row>
    <row r="19" spans="1:8" ht="15.75" customHeight="1">
      <c r="A19" s="1"/>
      <c r="B19" s="51"/>
      <c r="C19" s="16"/>
      <c r="D19" s="101"/>
      <c r="E19" s="17"/>
      <c r="F19" s="33"/>
      <c r="G19" s="33"/>
      <c r="H19" s="1"/>
    </row>
    <row r="20" spans="1:8" ht="15.75" customHeight="1">
      <c r="A20" s="1"/>
      <c r="B20" s="51" t="s">
        <v>102</v>
      </c>
      <c r="C20" s="16" t="s">
        <v>173</v>
      </c>
      <c r="D20" s="44">
        <f>D7-D18</f>
        <v>14.25</v>
      </c>
      <c r="E20" s="17"/>
      <c r="F20" s="33"/>
      <c r="G20" s="33"/>
      <c r="H20" s="1"/>
    </row>
    <row r="21" spans="1:8" ht="15.75" customHeight="1" thickBot="1">
      <c r="A21" s="1"/>
      <c r="B21" s="18"/>
      <c r="C21" s="19"/>
      <c r="D21" s="19"/>
      <c r="E21" s="20"/>
      <c r="F21" s="33"/>
      <c r="G21" s="33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>
      <c r="A105" s="1"/>
      <c r="B105" s="1"/>
      <c r="C105" s="1"/>
      <c r="D105" s="1"/>
      <c r="E105" s="1"/>
      <c r="F105" s="1"/>
      <c r="G105" s="1"/>
      <c r="H105" s="1"/>
    </row>
    <row r="106" spans="1:8" ht="15.75" customHeight="1">
      <c r="A106" s="1"/>
      <c r="B106" s="1"/>
      <c r="C106" s="1"/>
      <c r="D106" s="1"/>
      <c r="E106" s="1"/>
      <c r="F106" s="1"/>
      <c r="G106" s="1"/>
      <c r="H106" s="1"/>
    </row>
    <row r="107" spans="1:8" ht="15.75" customHeight="1">
      <c r="A107" s="1"/>
      <c r="B107" s="1"/>
      <c r="C107" s="1"/>
      <c r="D107" s="1"/>
      <c r="E107" s="1"/>
      <c r="F107" s="1"/>
      <c r="G107" s="1"/>
      <c r="H107" s="1"/>
    </row>
    <row r="108" spans="1:8" ht="15.75" customHeight="1"/>
    <row r="109" spans="1:8" ht="15.75" customHeight="1"/>
    <row r="110" spans="1:8" ht="15.75" customHeight="1"/>
    <row r="111" spans="1:8" ht="15.75" customHeight="1"/>
    <row r="112" spans="1:8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55"/>
  <sheetViews>
    <sheetView workbookViewId="0"/>
  </sheetViews>
  <sheetFormatPr defaultRowHeight="12.75"/>
  <cols>
    <col min="2" max="2" width="3.140625" customWidth="1"/>
    <col min="3" max="3" width="26.85546875" bestFit="1" customWidth="1"/>
    <col min="4" max="4" width="18.140625" customWidth="1"/>
    <col min="5" max="5" width="4.8554687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90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78</v>
      </c>
      <c r="D7" s="65">
        <v>32</v>
      </c>
      <c r="E7" s="7"/>
      <c r="F7" s="1"/>
      <c r="G7" s="1"/>
      <c r="H7" s="1"/>
    </row>
    <row r="8" spans="1:8" ht="15.75" customHeight="1">
      <c r="A8" s="1"/>
      <c r="B8" s="6"/>
      <c r="C8" s="11" t="s">
        <v>3</v>
      </c>
      <c r="D8" s="94">
        <v>1000000</v>
      </c>
      <c r="E8" s="7"/>
      <c r="F8" s="1"/>
      <c r="G8" s="1"/>
      <c r="H8" s="1"/>
    </row>
    <row r="9" spans="1:8" ht="15.75" customHeight="1">
      <c r="A9" s="1"/>
      <c r="B9" s="6"/>
      <c r="C9" s="11" t="s">
        <v>112</v>
      </c>
      <c r="D9" s="65">
        <v>2000000</v>
      </c>
      <c r="E9" s="7"/>
      <c r="F9" s="1"/>
      <c r="G9" s="1"/>
      <c r="H9" s="1"/>
    </row>
    <row r="10" spans="1:8" ht="15.75" customHeight="1">
      <c r="A10" s="1"/>
      <c r="B10" s="6"/>
      <c r="C10" s="11"/>
      <c r="D10" s="65"/>
      <c r="E10" s="7"/>
      <c r="F10" s="1"/>
      <c r="G10" s="1"/>
      <c r="H10" s="1"/>
    </row>
    <row r="11" spans="1:8" ht="15.75" customHeight="1">
      <c r="A11" s="1"/>
      <c r="B11" s="103" t="s">
        <v>101</v>
      </c>
      <c r="C11" s="11" t="s">
        <v>175</v>
      </c>
      <c r="D11" s="94">
        <v>2</v>
      </c>
      <c r="E11" s="7"/>
      <c r="F11" s="1"/>
      <c r="G11" s="1"/>
      <c r="H11" s="1"/>
    </row>
    <row r="12" spans="1:8" ht="15.75" customHeight="1">
      <c r="A12" s="1"/>
      <c r="B12" s="103" t="s">
        <v>102</v>
      </c>
      <c r="C12" s="11" t="s">
        <v>175</v>
      </c>
      <c r="D12" s="94">
        <v>4</v>
      </c>
      <c r="E12" s="7"/>
      <c r="F12" s="1"/>
      <c r="G12" s="1"/>
      <c r="H12" s="1"/>
    </row>
    <row r="13" spans="1:8" ht="15.75" customHeight="1" thickBot="1">
      <c r="A13" s="1"/>
      <c r="B13" s="8"/>
      <c r="C13" s="9"/>
      <c r="D13" s="35"/>
      <c r="E13" s="10"/>
      <c r="F13" s="1"/>
      <c r="G13" s="1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33"/>
      <c r="G17" s="33"/>
      <c r="H17" s="1"/>
    </row>
    <row r="18" spans="1:8" ht="15.75" customHeight="1">
      <c r="A18" s="1"/>
      <c r="B18" s="51" t="s">
        <v>101</v>
      </c>
      <c r="C18" s="16" t="s">
        <v>6</v>
      </c>
      <c r="D18" s="75">
        <f>D8/D11</f>
        <v>500000</v>
      </c>
      <c r="E18" s="17"/>
      <c r="F18" s="33"/>
      <c r="G18" s="33"/>
      <c r="H18" s="1"/>
    </row>
    <row r="19" spans="1:8" ht="15.75" customHeight="1">
      <c r="A19" s="1"/>
      <c r="B19" s="51"/>
      <c r="C19" s="16"/>
      <c r="D19" s="75"/>
      <c r="E19" s="17"/>
      <c r="F19" s="33"/>
      <c r="G19" s="33"/>
      <c r="H19" s="1"/>
    </row>
    <row r="20" spans="1:8" ht="15.75" customHeight="1">
      <c r="A20" s="1"/>
      <c r="B20" s="51"/>
      <c r="C20" s="16" t="s">
        <v>174</v>
      </c>
      <c r="D20" s="104">
        <f>((D7*D8)+D9)/(D8+D18)</f>
        <v>22.666666666666668</v>
      </c>
      <c r="E20" s="17"/>
      <c r="F20" s="33"/>
      <c r="G20" s="33"/>
      <c r="H20" s="1"/>
    </row>
    <row r="21" spans="1:8" ht="15.75" customHeight="1">
      <c r="A21" s="1"/>
      <c r="B21" s="51"/>
      <c r="C21" s="16" t="s">
        <v>91</v>
      </c>
      <c r="D21" s="104">
        <f>D9/D18</f>
        <v>4</v>
      </c>
      <c r="E21" s="17"/>
      <c r="F21" s="33"/>
      <c r="G21" s="33"/>
      <c r="H21" s="1"/>
    </row>
    <row r="22" spans="1:8" ht="15.75" customHeight="1">
      <c r="A22" s="1"/>
      <c r="B22" s="51"/>
      <c r="C22" s="16" t="s">
        <v>10</v>
      </c>
      <c r="D22" s="104">
        <f>(D20-D21)/D11</f>
        <v>9.3333333333333339</v>
      </c>
      <c r="E22" s="17"/>
      <c r="F22" s="33"/>
      <c r="G22" s="33"/>
      <c r="H22" s="1"/>
    </row>
    <row r="23" spans="1:8" ht="15.75" customHeight="1">
      <c r="A23" s="1"/>
      <c r="B23" s="51"/>
      <c r="C23" s="16"/>
      <c r="D23" s="105"/>
      <c r="E23" s="17"/>
      <c r="F23" s="33"/>
      <c r="G23" s="33"/>
      <c r="H23" s="1"/>
    </row>
    <row r="24" spans="1:8" ht="15.75" customHeight="1">
      <c r="A24" s="1"/>
      <c r="B24" s="51" t="s">
        <v>102</v>
      </c>
      <c r="C24" s="16" t="s">
        <v>6</v>
      </c>
      <c r="D24" s="75">
        <f>D8/D12</f>
        <v>250000</v>
      </c>
      <c r="E24" s="17"/>
      <c r="F24" s="33"/>
      <c r="G24" s="33"/>
      <c r="H24" s="1"/>
    </row>
    <row r="25" spans="1:8" ht="15.75" customHeight="1">
      <c r="A25" s="1"/>
      <c r="B25" s="51"/>
      <c r="C25" s="16"/>
      <c r="D25" s="75"/>
      <c r="E25" s="17"/>
      <c r="F25" s="33"/>
      <c r="G25" s="33"/>
      <c r="H25" s="1"/>
    </row>
    <row r="26" spans="1:8" ht="15.75" customHeight="1">
      <c r="A26" s="1"/>
      <c r="B26" s="51"/>
      <c r="C26" s="16" t="s">
        <v>174</v>
      </c>
      <c r="D26" s="104">
        <f>((D7*D8)+D9)/(D8+D24)</f>
        <v>27.2</v>
      </c>
      <c r="E26" s="17"/>
      <c r="F26" s="33"/>
      <c r="G26" s="33"/>
      <c r="H26" s="1"/>
    </row>
    <row r="27" spans="1:8" ht="15.75" customHeight="1">
      <c r="A27" s="1"/>
      <c r="B27" s="51"/>
      <c r="C27" s="16" t="s">
        <v>91</v>
      </c>
      <c r="D27" s="104">
        <f>D9/D24</f>
        <v>8</v>
      </c>
      <c r="E27" s="17"/>
      <c r="F27" s="33"/>
      <c r="G27" s="33"/>
      <c r="H27" s="1"/>
    </row>
    <row r="28" spans="1:8" ht="15.75" customHeight="1">
      <c r="A28" s="1"/>
      <c r="B28" s="51"/>
      <c r="C28" s="16" t="s">
        <v>10</v>
      </c>
      <c r="D28" s="104">
        <f>(D26-D27)/D12</f>
        <v>4.8</v>
      </c>
      <c r="E28" s="17"/>
      <c r="F28" s="33"/>
      <c r="G28" s="33"/>
      <c r="H28" s="1"/>
    </row>
    <row r="29" spans="1:8" ht="15.75" customHeight="1" thickBot="1">
      <c r="A29" s="1"/>
      <c r="B29" s="18"/>
      <c r="C29" s="19"/>
      <c r="D29" s="19"/>
      <c r="E29" s="20"/>
      <c r="F29" s="33"/>
      <c r="G29" s="33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>
      <c r="A105" s="1"/>
      <c r="B105" s="1"/>
      <c r="C105" s="1"/>
      <c r="D105" s="1"/>
      <c r="E105" s="1"/>
      <c r="F105" s="1"/>
      <c r="G105" s="1"/>
      <c r="H105" s="1"/>
    </row>
    <row r="106" spans="1:8" ht="15.75" customHeight="1">
      <c r="A106" s="1"/>
      <c r="B106" s="1"/>
      <c r="C106" s="1"/>
      <c r="D106" s="1"/>
      <c r="E106" s="1"/>
      <c r="F106" s="1"/>
      <c r="G106" s="1"/>
      <c r="H106" s="1"/>
    </row>
    <row r="107" spans="1:8" ht="15.75" customHeight="1">
      <c r="A107" s="1"/>
      <c r="B107" s="1"/>
      <c r="C107" s="1"/>
      <c r="D107" s="1"/>
      <c r="E107" s="1"/>
      <c r="F107" s="1"/>
      <c r="G107" s="1"/>
      <c r="H107" s="1"/>
    </row>
    <row r="108" spans="1:8" ht="15.75" customHeight="1">
      <c r="A108" s="1"/>
      <c r="B108" s="1"/>
      <c r="C108" s="1"/>
      <c r="D108" s="1"/>
      <c r="E108" s="1"/>
      <c r="F108" s="1"/>
      <c r="G108" s="1"/>
      <c r="H108" s="1"/>
    </row>
    <row r="109" spans="1:8" ht="15.75" customHeight="1">
      <c r="A109" s="1"/>
      <c r="B109" s="1"/>
      <c r="C109" s="1"/>
      <c r="D109" s="1"/>
      <c r="E109" s="1"/>
      <c r="F109" s="1"/>
      <c r="G109" s="1"/>
      <c r="H109" s="1"/>
    </row>
    <row r="110" spans="1:8" ht="15.75" customHeight="1">
      <c r="A110" s="1"/>
      <c r="B110" s="1"/>
      <c r="C110" s="1"/>
      <c r="D110" s="1"/>
      <c r="E110" s="1"/>
      <c r="F110" s="1"/>
      <c r="G110" s="1"/>
      <c r="H110" s="1"/>
    </row>
    <row r="111" spans="1:8" ht="15.75" customHeight="1">
      <c r="A111" s="1"/>
      <c r="B111" s="1"/>
      <c r="C111" s="1"/>
      <c r="D111" s="1"/>
      <c r="E111" s="1"/>
      <c r="F111" s="1"/>
      <c r="G111" s="1"/>
      <c r="H111" s="1"/>
    </row>
    <row r="112" spans="1:8" ht="15.75" customHeight="1">
      <c r="A112" s="1"/>
      <c r="B112" s="1"/>
      <c r="C112" s="1"/>
      <c r="D112" s="1"/>
      <c r="E112" s="1"/>
      <c r="F112" s="1"/>
      <c r="G112" s="1"/>
      <c r="H112" s="1"/>
    </row>
    <row r="113" spans="1:8" ht="15.75" customHeight="1">
      <c r="A113" s="1"/>
      <c r="B113" s="1"/>
      <c r="C113" s="1"/>
      <c r="D113" s="1"/>
      <c r="E113" s="1"/>
      <c r="F113" s="1"/>
      <c r="G113" s="1"/>
      <c r="H113" s="1"/>
    </row>
    <row r="114" spans="1:8" ht="15.75" customHeight="1">
      <c r="A114" s="1"/>
      <c r="B114" s="1"/>
      <c r="C114" s="1"/>
      <c r="D114" s="1"/>
      <c r="E114" s="1"/>
      <c r="F114" s="1"/>
      <c r="G114" s="1"/>
      <c r="H114" s="1"/>
    </row>
    <row r="115" spans="1:8" ht="15.75" customHeight="1">
      <c r="A115" s="1"/>
      <c r="B115" s="1"/>
      <c r="C115" s="1"/>
      <c r="D115" s="1"/>
      <c r="E115" s="1"/>
      <c r="F115" s="1"/>
      <c r="G115" s="1"/>
      <c r="H115" s="1"/>
    </row>
    <row r="116" spans="1:8" ht="15.75" customHeight="1"/>
    <row r="117" spans="1:8" ht="15.75" customHeight="1"/>
    <row r="118" spans="1:8" ht="15.75" customHeight="1"/>
    <row r="119" spans="1:8" ht="15.75" customHeight="1"/>
    <row r="120" spans="1:8" ht="15.75" customHeight="1"/>
    <row r="121" spans="1:8" ht="15.75" customHeight="1"/>
    <row r="122" spans="1:8" ht="15.75" customHeight="1"/>
    <row r="123" spans="1:8" ht="15.75" customHeight="1"/>
    <row r="124" spans="1:8" ht="15.75" customHeight="1"/>
    <row r="125" spans="1:8" ht="15.75" customHeight="1"/>
    <row r="126" spans="1:8" ht="15.75" customHeight="1"/>
    <row r="127" spans="1:8" ht="15.75" customHeight="1"/>
    <row r="128" spans="1: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661"/>
  <sheetViews>
    <sheetView workbookViewId="0"/>
  </sheetViews>
  <sheetFormatPr defaultRowHeight="12.75"/>
  <cols>
    <col min="2" max="2" width="3.140625" customWidth="1"/>
    <col min="3" max="3" width="19.28515625" customWidth="1"/>
    <col min="4" max="4" width="18.140625" customWidth="1"/>
    <col min="5" max="5" width="4.8554687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96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24</v>
      </c>
      <c r="D7" s="65">
        <v>61</v>
      </c>
      <c r="E7" s="7"/>
      <c r="F7" s="1"/>
      <c r="G7" s="1"/>
      <c r="H7" s="1"/>
    </row>
    <row r="8" spans="1:8" ht="15.75" customHeight="1">
      <c r="A8" s="1"/>
      <c r="B8" s="6"/>
      <c r="C8" s="11" t="s">
        <v>78</v>
      </c>
      <c r="D8" s="65">
        <v>68</v>
      </c>
      <c r="E8" s="7"/>
      <c r="F8" s="1"/>
      <c r="G8" s="1"/>
      <c r="H8" s="1"/>
    </row>
    <row r="9" spans="1:8" ht="15.75" customHeight="1">
      <c r="A9" s="1"/>
      <c r="B9" s="6"/>
      <c r="C9" s="11" t="s">
        <v>79</v>
      </c>
      <c r="D9" s="49">
        <v>10000000</v>
      </c>
      <c r="E9" s="7"/>
      <c r="F9" s="1"/>
      <c r="G9" s="1"/>
      <c r="H9" s="1"/>
    </row>
    <row r="10" spans="1:8" ht="15.75" customHeight="1">
      <c r="A10" s="1"/>
      <c r="B10" s="6"/>
      <c r="C10" s="11" t="s">
        <v>88</v>
      </c>
      <c r="D10" s="65">
        <v>60000000</v>
      </c>
      <c r="E10" s="7"/>
      <c r="F10" s="1"/>
      <c r="G10" s="1"/>
      <c r="H10" s="1"/>
    </row>
    <row r="11" spans="1:8" ht="15.75" customHeight="1" thickBot="1">
      <c r="A11" s="1"/>
      <c r="B11" s="8"/>
      <c r="C11" s="9"/>
      <c r="D11" s="35"/>
      <c r="E11" s="10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2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2"/>
      <c r="C15" s="13"/>
      <c r="D15" s="13"/>
      <c r="E15" s="14"/>
      <c r="F15" s="33"/>
      <c r="G15" s="33"/>
      <c r="H15" s="1"/>
    </row>
    <row r="16" spans="1:8" ht="15.75" customHeight="1">
      <c r="A16" s="1"/>
      <c r="B16" s="15"/>
      <c r="C16" s="16" t="s">
        <v>91</v>
      </c>
      <c r="D16" s="44">
        <f>D7/(((D8*(D9/D10))+1)-(D7*(D9/D10)))</f>
        <v>28.15384615384616</v>
      </c>
      <c r="E16" s="17"/>
      <c r="F16" s="33"/>
      <c r="G16" s="33"/>
      <c r="H16" s="1"/>
    </row>
    <row r="17" spans="1:8" ht="15.75" customHeight="1" thickBot="1">
      <c r="A17" s="1"/>
      <c r="B17" s="18"/>
      <c r="C17" s="19"/>
      <c r="D17" s="19"/>
      <c r="E17" s="20"/>
      <c r="F17" s="33"/>
      <c r="G17" s="33"/>
      <c r="H17" s="1"/>
    </row>
    <row r="18" spans="1:8" ht="15.75" customHeight="1">
      <c r="A18" s="1"/>
      <c r="B18" s="1"/>
      <c r="C18" s="1"/>
      <c r="D18" s="1"/>
      <c r="E18" s="1"/>
      <c r="F18" s="1"/>
      <c r="G18" s="1"/>
      <c r="H18" s="1"/>
    </row>
    <row r="19" spans="1:8" ht="15.75" customHeight="1">
      <c r="A19" s="1"/>
      <c r="B19" s="1"/>
      <c r="C19" s="1"/>
      <c r="D19" s="1"/>
      <c r="E19" s="1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/>
    <row r="105" spans="1:8" ht="15.75" customHeight="1"/>
    <row r="106" spans="1:8" ht="15.75" customHeight="1"/>
    <row r="107" spans="1:8" ht="15.75" customHeight="1"/>
    <row r="108" spans="1:8" ht="15.75" customHeight="1"/>
    <row r="109" spans="1:8" ht="15.75" customHeight="1"/>
    <row r="110" spans="1:8" ht="15.75" customHeight="1"/>
    <row r="111" spans="1:8" ht="15.75" customHeight="1"/>
    <row r="112" spans="1:8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</sheetData>
  <phoneticPr fontId="7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96"/>
  <sheetViews>
    <sheetView workbookViewId="0"/>
  </sheetViews>
  <sheetFormatPr defaultRowHeight="12.75"/>
  <cols>
    <col min="2" max="2" width="3.140625" customWidth="1"/>
    <col min="3" max="3" width="23.5703125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167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2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12"/>
      <c r="C6" s="13"/>
      <c r="D6" s="13"/>
      <c r="E6" s="13"/>
      <c r="F6" s="13"/>
      <c r="G6" s="14"/>
      <c r="H6" s="1"/>
    </row>
    <row r="7" spans="1:8" ht="19.5">
      <c r="A7" s="1"/>
      <c r="B7" s="15"/>
      <c r="C7" s="16" t="s">
        <v>132</v>
      </c>
      <c r="D7" s="43"/>
      <c r="E7" s="16"/>
      <c r="F7" s="16"/>
      <c r="G7" s="17"/>
      <c r="H7" s="1"/>
    </row>
    <row r="8" spans="1:8" ht="19.5">
      <c r="A8" s="1"/>
      <c r="B8" s="15"/>
      <c r="C8" s="16" t="s">
        <v>133</v>
      </c>
      <c r="D8" s="43"/>
      <c r="E8" s="16"/>
      <c r="F8" s="16"/>
      <c r="G8" s="17"/>
      <c r="H8" s="1"/>
    </row>
    <row r="9" spans="1:8" ht="19.5">
      <c r="A9" s="1"/>
      <c r="B9" s="15"/>
      <c r="C9" s="16" t="s">
        <v>134</v>
      </c>
      <c r="D9" s="45"/>
      <c r="E9" s="16"/>
      <c r="F9" s="16"/>
      <c r="G9" s="17"/>
      <c r="H9" s="1"/>
    </row>
    <row r="10" spans="1:8" ht="15.75" thickBot="1">
      <c r="A10" s="1"/>
      <c r="B10" s="18"/>
      <c r="C10" s="19"/>
      <c r="D10" s="19"/>
      <c r="E10" s="19"/>
      <c r="F10" s="19"/>
      <c r="G10" s="20"/>
      <c r="H10" s="1"/>
    </row>
    <row r="11" spans="1:8" ht="15">
      <c r="A11" s="1"/>
      <c r="B11" s="1"/>
      <c r="C11" s="1"/>
      <c r="D11" s="1"/>
      <c r="E11" s="1"/>
      <c r="F11" s="1"/>
      <c r="G11" s="1"/>
      <c r="H11" s="1"/>
    </row>
    <row r="12" spans="1:8" ht="15">
      <c r="A12" s="1"/>
      <c r="B12" s="1"/>
      <c r="C12" s="1"/>
      <c r="D12" s="1"/>
      <c r="E12" s="1"/>
      <c r="F12" s="1"/>
      <c r="G12" s="1"/>
      <c r="H12" s="1"/>
    </row>
    <row r="13" spans="1:8" ht="15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"/>
      <c r="C14" s="1"/>
      <c r="D14" s="1"/>
      <c r="E14" s="1"/>
      <c r="F14" s="1"/>
      <c r="G14" s="1"/>
      <c r="H14" s="1"/>
    </row>
    <row r="15" spans="1:8" ht="15">
      <c r="A15" s="1"/>
      <c r="B15" s="1"/>
      <c r="C15" s="1"/>
      <c r="D15" s="1"/>
      <c r="E15" s="1"/>
      <c r="F15" s="1"/>
      <c r="G15" s="1"/>
      <c r="H15" s="1"/>
    </row>
    <row r="16" spans="1:8" ht="15">
      <c r="A16" s="1"/>
      <c r="B16" s="1"/>
      <c r="C16" s="1"/>
      <c r="D16" s="1"/>
      <c r="E16" s="1"/>
      <c r="F16" s="1"/>
      <c r="G16" s="1"/>
      <c r="H16" s="1"/>
    </row>
    <row r="17" spans="1:8" ht="15">
      <c r="A17" s="1"/>
      <c r="B17" s="1"/>
      <c r="C17" s="1"/>
      <c r="D17" s="1"/>
      <c r="E17" s="1"/>
      <c r="F17" s="1"/>
      <c r="G17" s="1"/>
      <c r="H17" s="1"/>
    </row>
    <row r="18" spans="1:8" ht="15">
      <c r="A18" s="1"/>
      <c r="B18" s="1"/>
      <c r="C18" s="1"/>
      <c r="D18" s="1"/>
      <c r="E18" s="1"/>
      <c r="F18" s="1"/>
      <c r="G18" s="1"/>
      <c r="H18" s="1"/>
    </row>
    <row r="19" spans="1:8" ht="15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"/>
      <c r="C20" s="1"/>
      <c r="D20" s="1"/>
      <c r="E20" s="1"/>
      <c r="F20" s="1"/>
      <c r="G20" s="1"/>
      <c r="H20" s="1"/>
    </row>
    <row r="21" spans="1:8" ht="15">
      <c r="A21" s="1"/>
      <c r="B21" s="1"/>
      <c r="C21" s="1"/>
      <c r="D21" s="1"/>
      <c r="E21" s="1"/>
      <c r="F21" s="1"/>
      <c r="G21" s="1"/>
      <c r="H21" s="1"/>
    </row>
    <row r="22" spans="1:8" ht="15">
      <c r="A22" s="1"/>
      <c r="B22" s="1"/>
      <c r="C22" s="1"/>
      <c r="D22" s="1"/>
      <c r="E22" s="1"/>
      <c r="F22" s="1"/>
      <c r="G22" s="1"/>
      <c r="H22" s="1"/>
    </row>
    <row r="23" spans="1:8" ht="15">
      <c r="A23" s="1"/>
      <c r="B23" s="1"/>
      <c r="C23" s="1"/>
      <c r="D23" s="1"/>
      <c r="E23" s="1"/>
      <c r="F23" s="1"/>
      <c r="G23" s="1"/>
      <c r="H23" s="1"/>
    </row>
    <row r="24" spans="1:8" ht="15">
      <c r="A24" s="1"/>
      <c r="B24" s="1"/>
      <c r="C24" s="1"/>
      <c r="D24" s="1"/>
      <c r="E24" s="1"/>
      <c r="F24" s="1"/>
      <c r="G24" s="1"/>
      <c r="H24" s="1"/>
    </row>
    <row r="25" spans="1:8" ht="15">
      <c r="A25" s="1"/>
      <c r="B25" s="1"/>
      <c r="C25" s="1"/>
      <c r="D25" s="1"/>
      <c r="E25" s="1"/>
      <c r="F25" s="1"/>
      <c r="G25" s="1"/>
      <c r="H25" s="1"/>
    </row>
    <row r="26" spans="1:8" ht="15">
      <c r="A26" s="1"/>
      <c r="B26" s="1"/>
      <c r="C26" s="1"/>
      <c r="D26" s="1"/>
      <c r="E26" s="1"/>
      <c r="F26" s="1"/>
      <c r="G26" s="1"/>
      <c r="H26" s="1"/>
    </row>
    <row r="27" spans="1:8" ht="15">
      <c r="A27" s="1"/>
      <c r="B27" s="1"/>
      <c r="C27" s="1"/>
      <c r="D27" s="1"/>
      <c r="E27" s="1"/>
      <c r="F27" s="1"/>
      <c r="G27" s="1"/>
      <c r="H27" s="1"/>
    </row>
    <row r="28" spans="1:8" ht="15">
      <c r="A28" s="1"/>
      <c r="B28" s="1"/>
      <c r="C28" s="1"/>
      <c r="D28" s="1"/>
      <c r="E28" s="1"/>
      <c r="F28" s="1"/>
      <c r="G28" s="1"/>
      <c r="H28" s="1"/>
    </row>
    <row r="29" spans="1:8" ht="15">
      <c r="A29" s="1"/>
      <c r="B29" s="1"/>
      <c r="C29" s="1"/>
      <c r="D29" s="1"/>
      <c r="E29" s="1"/>
      <c r="F29" s="1"/>
      <c r="G29" s="1"/>
      <c r="H29" s="1"/>
    </row>
    <row r="30" spans="1:8" ht="15">
      <c r="A30" s="1"/>
      <c r="B30" s="1"/>
      <c r="C30" s="1"/>
      <c r="D30" s="1"/>
      <c r="E30" s="1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  <row r="34" spans="1:8" ht="15">
      <c r="A34" s="1"/>
      <c r="B34" s="1"/>
      <c r="C34" s="1"/>
      <c r="D34" s="1"/>
      <c r="E34" s="1"/>
      <c r="F34" s="1"/>
      <c r="G34" s="1"/>
      <c r="H34" s="1"/>
    </row>
    <row r="35" spans="1:8" ht="15">
      <c r="A35" s="1"/>
      <c r="B35" s="1"/>
      <c r="C35" s="1"/>
      <c r="D35" s="1"/>
      <c r="E35" s="1"/>
      <c r="F35" s="1"/>
      <c r="G35" s="1"/>
      <c r="H35" s="1"/>
    </row>
    <row r="36" spans="1:8" ht="15">
      <c r="A36" s="1"/>
      <c r="B36" s="1"/>
      <c r="C36" s="1"/>
      <c r="D36" s="1"/>
      <c r="E36" s="1"/>
      <c r="F36" s="1"/>
      <c r="G36" s="1"/>
      <c r="H36" s="1"/>
    </row>
    <row r="37" spans="1:8" ht="15">
      <c r="A37" s="1"/>
      <c r="B37" s="1"/>
      <c r="C37" s="1"/>
      <c r="D37" s="1"/>
      <c r="E37" s="1"/>
      <c r="F37" s="1"/>
      <c r="G37" s="1"/>
      <c r="H37" s="1"/>
    </row>
    <row r="38" spans="1:8" ht="15">
      <c r="A38" s="1"/>
      <c r="B38" s="1"/>
      <c r="C38" s="1"/>
      <c r="D38" s="1"/>
      <c r="E38" s="1"/>
      <c r="F38" s="1"/>
      <c r="G38" s="1"/>
      <c r="H38" s="1"/>
    </row>
    <row r="39" spans="1:8" ht="15">
      <c r="A39" s="1"/>
      <c r="B39" s="1"/>
      <c r="C39" s="1"/>
      <c r="D39" s="1"/>
      <c r="E39" s="1"/>
      <c r="F39" s="1"/>
      <c r="G39" s="1"/>
      <c r="H39" s="1"/>
    </row>
    <row r="40" spans="1:8" ht="15">
      <c r="A40" s="1"/>
      <c r="B40" s="1"/>
      <c r="C40" s="1"/>
      <c r="D40" s="1"/>
      <c r="E40" s="1"/>
      <c r="F40" s="1"/>
      <c r="G40" s="1"/>
      <c r="H40" s="1"/>
    </row>
    <row r="41" spans="1:8" ht="15">
      <c r="A41" s="1"/>
      <c r="B41" s="1"/>
      <c r="C41" s="1"/>
      <c r="D41" s="1"/>
      <c r="E41" s="1"/>
      <c r="F41" s="1"/>
      <c r="G41" s="1"/>
      <c r="H41" s="1"/>
    </row>
    <row r="42" spans="1:8" ht="15">
      <c r="A42" s="1"/>
      <c r="B42" s="1"/>
      <c r="C42" s="1"/>
      <c r="D42" s="1"/>
      <c r="E42" s="1"/>
      <c r="F42" s="1"/>
      <c r="G42" s="1"/>
      <c r="H42" s="1"/>
    </row>
    <row r="43" spans="1:8" ht="15">
      <c r="A43" s="1"/>
      <c r="B43" s="1"/>
      <c r="C43" s="1"/>
      <c r="D43" s="1"/>
      <c r="E43" s="1"/>
      <c r="F43" s="1"/>
      <c r="G43" s="1"/>
      <c r="H43" s="1"/>
    </row>
    <row r="44" spans="1:8" ht="15">
      <c r="A44" s="1"/>
      <c r="B44" s="1"/>
      <c r="C44" s="1"/>
      <c r="D44" s="1"/>
      <c r="E44" s="1"/>
      <c r="F44" s="1"/>
      <c r="G44" s="1"/>
      <c r="H44" s="1"/>
    </row>
    <row r="45" spans="1:8" ht="15">
      <c r="A45" s="1"/>
      <c r="B45" s="1"/>
      <c r="C45" s="1"/>
      <c r="D45" s="1"/>
      <c r="E45" s="1"/>
      <c r="F45" s="1"/>
      <c r="G45" s="1"/>
      <c r="H45" s="1"/>
    </row>
    <row r="46" spans="1:8" ht="15">
      <c r="A46" s="1"/>
      <c r="B46" s="1"/>
      <c r="C46" s="1"/>
      <c r="D46" s="1"/>
      <c r="E46" s="1"/>
      <c r="F46" s="1"/>
      <c r="G46" s="1"/>
      <c r="H46" s="1"/>
    </row>
    <row r="47" spans="1:8" ht="15">
      <c r="A47" s="1"/>
      <c r="B47" s="1"/>
      <c r="C47" s="1"/>
      <c r="D47" s="1"/>
      <c r="E47" s="1"/>
      <c r="F47" s="1"/>
      <c r="G47" s="1"/>
      <c r="H47" s="1"/>
    </row>
    <row r="48" spans="1:8" ht="15">
      <c r="A48" s="1"/>
      <c r="B48" s="1"/>
      <c r="C48" s="1"/>
      <c r="D48" s="1"/>
      <c r="E48" s="1"/>
      <c r="F48" s="1"/>
      <c r="G48" s="1"/>
      <c r="H48" s="1"/>
    </row>
    <row r="49" spans="1:8" ht="15">
      <c r="A49" s="1"/>
      <c r="B49" s="1"/>
      <c r="C49" s="1"/>
      <c r="D49" s="1"/>
      <c r="E49" s="1"/>
      <c r="F49" s="1"/>
      <c r="G49" s="1"/>
      <c r="H49" s="1"/>
    </row>
    <row r="50" spans="1:8" ht="15">
      <c r="A50" s="1"/>
      <c r="B50" s="1"/>
      <c r="C50" s="1"/>
      <c r="D50" s="1"/>
      <c r="E50" s="1"/>
      <c r="F50" s="1"/>
      <c r="G50" s="1"/>
      <c r="H50" s="1"/>
    </row>
    <row r="51" spans="1:8" ht="15">
      <c r="A51" s="1"/>
      <c r="B51" s="1"/>
      <c r="C51" s="1"/>
      <c r="D51" s="1"/>
      <c r="E51" s="1"/>
      <c r="F51" s="1"/>
      <c r="G51" s="1"/>
      <c r="H51" s="1"/>
    </row>
    <row r="52" spans="1:8" ht="15">
      <c r="A52" s="1"/>
      <c r="B52" s="1"/>
      <c r="C52" s="1"/>
      <c r="D52" s="1"/>
      <c r="E52" s="1"/>
      <c r="F52" s="1"/>
      <c r="G52" s="1"/>
      <c r="H52" s="1"/>
    </row>
    <row r="53" spans="1:8" ht="15">
      <c r="A53" s="1"/>
      <c r="B53" s="1"/>
      <c r="C53" s="1"/>
      <c r="D53" s="1"/>
      <c r="E53" s="1"/>
      <c r="F53" s="1"/>
      <c r="G53" s="1"/>
      <c r="H53" s="1"/>
    </row>
    <row r="54" spans="1:8" ht="15">
      <c r="A54" s="1"/>
      <c r="B54" s="1"/>
      <c r="C54" s="1"/>
      <c r="D54" s="1"/>
      <c r="E54" s="1"/>
      <c r="F54" s="1"/>
      <c r="G54" s="1"/>
      <c r="H54" s="1"/>
    </row>
    <row r="55" spans="1:8" ht="15">
      <c r="A55" s="1"/>
      <c r="B55" s="1"/>
      <c r="C55" s="1"/>
      <c r="D55" s="1"/>
      <c r="E55" s="1"/>
      <c r="F55" s="1"/>
      <c r="G55" s="1"/>
      <c r="H55" s="1"/>
    </row>
    <row r="56" spans="1:8" ht="15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</sheetData>
  <phoneticPr fontId="7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110"/>
  <sheetViews>
    <sheetView workbookViewId="0"/>
  </sheetViews>
  <sheetFormatPr defaultRowHeight="12.75"/>
  <cols>
    <col min="2" max="2" width="3.140625" customWidth="1"/>
    <col min="3" max="3" width="29.570312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166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88</v>
      </c>
      <c r="D7" s="65">
        <v>5375000</v>
      </c>
      <c r="E7" s="7"/>
      <c r="F7" s="1"/>
      <c r="G7" s="1"/>
      <c r="H7" s="1"/>
    </row>
    <row r="8" spans="1:8" ht="15.75" customHeight="1">
      <c r="A8" s="1"/>
      <c r="B8" s="6"/>
      <c r="C8" s="11" t="s">
        <v>79</v>
      </c>
      <c r="D8" s="49">
        <v>950000</v>
      </c>
      <c r="E8" s="7"/>
      <c r="F8" s="1"/>
      <c r="G8" s="1"/>
      <c r="H8" s="1"/>
    </row>
    <row r="9" spans="1:8" ht="15.75" customHeight="1">
      <c r="A9" s="1"/>
      <c r="B9" s="6"/>
      <c r="C9" s="11" t="s">
        <v>78</v>
      </c>
      <c r="D9" s="65">
        <v>55</v>
      </c>
      <c r="E9" s="7"/>
      <c r="F9" s="1"/>
      <c r="G9" s="1"/>
      <c r="H9" s="1"/>
    </row>
    <row r="10" spans="1:8" ht="15.75" customHeight="1">
      <c r="A10" s="1"/>
      <c r="B10" s="6"/>
      <c r="C10" s="11" t="s">
        <v>91</v>
      </c>
      <c r="D10" s="65">
        <v>30</v>
      </c>
      <c r="E10" s="7"/>
      <c r="F10" s="1"/>
      <c r="G10" s="1"/>
      <c r="H10" s="1"/>
    </row>
    <row r="11" spans="1:8" ht="15.75" customHeight="1">
      <c r="A11" s="1"/>
      <c r="B11" s="6"/>
      <c r="C11" s="11" t="s">
        <v>92</v>
      </c>
      <c r="D11" s="70">
        <v>0.06</v>
      </c>
      <c r="E11" s="7"/>
      <c r="F11" s="1"/>
      <c r="G11" s="1"/>
      <c r="H11" s="1"/>
    </row>
    <row r="12" spans="1:8" ht="15.75" customHeight="1">
      <c r="A12" s="1"/>
      <c r="B12" s="6"/>
      <c r="C12" s="11" t="s">
        <v>161</v>
      </c>
      <c r="D12" s="49">
        <v>6000</v>
      </c>
      <c r="E12" s="7"/>
      <c r="F12" s="1"/>
      <c r="G12" s="1"/>
      <c r="H12" s="1"/>
    </row>
    <row r="13" spans="1:8" ht="15.75" customHeight="1" thickBot="1">
      <c r="A13" s="1"/>
      <c r="B13" s="8"/>
      <c r="C13" s="9"/>
      <c r="D13" s="35"/>
      <c r="E13" s="10"/>
      <c r="F13" s="1"/>
      <c r="G13" s="1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33"/>
      <c r="G17" s="33"/>
      <c r="H17" s="1"/>
    </row>
    <row r="18" spans="1:8" ht="15.75" customHeight="1">
      <c r="A18" s="1"/>
      <c r="B18" s="15"/>
      <c r="C18" s="16" t="s">
        <v>93</v>
      </c>
      <c r="D18" s="81">
        <f>D10*(1-D11)</f>
        <v>28.2</v>
      </c>
      <c r="E18" s="17"/>
      <c r="F18" s="33"/>
      <c r="G18" s="33"/>
      <c r="H18" s="1"/>
    </row>
    <row r="19" spans="1:8" ht="15.75" customHeight="1">
      <c r="A19" s="1"/>
      <c r="B19" s="15"/>
      <c r="C19" s="16" t="s">
        <v>94</v>
      </c>
      <c r="D19" s="78">
        <f>D7/D18</f>
        <v>190602.83687943264</v>
      </c>
      <c r="E19" s="17"/>
      <c r="F19" s="33"/>
      <c r="G19" s="33"/>
      <c r="H19" s="1"/>
    </row>
    <row r="20" spans="1:8" ht="15.75" customHeight="1">
      <c r="A20" s="1"/>
      <c r="B20" s="15"/>
      <c r="C20" s="16" t="s">
        <v>8</v>
      </c>
      <c r="D20" s="93">
        <f>D8/D19</f>
        <v>4.9841860465116277</v>
      </c>
      <c r="E20" s="17"/>
      <c r="F20" s="33"/>
      <c r="G20" s="33"/>
      <c r="H20" s="1"/>
    </row>
    <row r="21" spans="1:8" ht="15.75" customHeight="1">
      <c r="A21" s="1"/>
      <c r="B21" s="15"/>
      <c r="C21" s="16" t="s">
        <v>19</v>
      </c>
      <c r="D21" s="79">
        <f>((D20*D9)+D10)/(D20+1)</f>
        <v>50.822322400124364</v>
      </c>
      <c r="E21" s="17"/>
      <c r="F21" s="33"/>
      <c r="G21" s="33"/>
      <c r="H21" s="1"/>
    </row>
    <row r="22" spans="1:8" ht="15.75" customHeight="1">
      <c r="A22" s="1"/>
      <c r="B22" s="15"/>
      <c r="C22" s="16" t="s">
        <v>10</v>
      </c>
      <c r="D22" s="79">
        <f>D9-D21</f>
        <v>4.1776775998756364</v>
      </c>
      <c r="E22" s="17"/>
      <c r="F22" s="33"/>
      <c r="G22" s="33"/>
      <c r="H22" s="1"/>
    </row>
    <row r="23" spans="1:8" ht="15.75" customHeight="1">
      <c r="A23" s="1"/>
      <c r="B23" s="15"/>
      <c r="C23" s="16" t="s">
        <v>95</v>
      </c>
      <c r="D23" s="44">
        <f>D12*D22</f>
        <v>25066.06559925382</v>
      </c>
      <c r="E23" s="17"/>
      <c r="F23" s="33"/>
      <c r="G23" s="33"/>
      <c r="H23" s="1"/>
    </row>
    <row r="24" spans="1:8" ht="15.75" customHeight="1" thickBot="1">
      <c r="A24" s="1"/>
      <c r="B24" s="18"/>
      <c r="C24" s="19"/>
      <c r="D24" s="19"/>
      <c r="E24" s="20"/>
      <c r="F24" s="33"/>
      <c r="G24" s="33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  <row r="110" spans="1:8" ht="15">
      <c r="A110" s="1"/>
      <c r="B110" s="1"/>
      <c r="C110" s="1"/>
      <c r="D110" s="1"/>
      <c r="E110" s="1"/>
      <c r="F110" s="1"/>
      <c r="G110" s="1"/>
      <c r="H110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120"/>
  <sheetViews>
    <sheetView workbookViewId="0"/>
  </sheetViews>
  <sheetFormatPr defaultRowHeight="12.75"/>
  <cols>
    <col min="2" max="2" width="3.140625" customWidth="1"/>
    <col min="3" max="3" width="22" customWidth="1"/>
    <col min="4" max="4" width="18.7109375" customWidth="1"/>
    <col min="5" max="5" width="5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165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11" t="s">
        <v>98</v>
      </c>
      <c r="D7" s="94">
        <v>4</v>
      </c>
      <c r="E7" s="7"/>
      <c r="F7" s="1"/>
      <c r="G7" s="1"/>
      <c r="H7" s="1"/>
    </row>
    <row r="8" spans="1:8" ht="15">
      <c r="A8" s="1"/>
      <c r="B8" s="6"/>
      <c r="C8" s="11" t="s">
        <v>91</v>
      </c>
      <c r="D8" s="65">
        <v>30</v>
      </c>
      <c r="E8" s="7"/>
      <c r="F8" s="1"/>
      <c r="G8" s="1"/>
      <c r="H8" s="1"/>
    </row>
    <row r="9" spans="1:8" ht="15">
      <c r="A9" s="1"/>
      <c r="B9" s="6"/>
      <c r="C9" s="11" t="s">
        <v>78</v>
      </c>
      <c r="D9" s="65">
        <v>60</v>
      </c>
      <c r="E9" s="7"/>
      <c r="F9" s="1"/>
      <c r="G9" s="1"/>
      <c r="H9" s="1"/>
    </row>
    <row r="10" spans="1:8" ht="15">
      <c r="A10" s="1"/>
      <c r="B10" s="6"/>
      <c r="C10" s="11" t="s">
        <v>97</v>
      </c>
      <c r="D10" s="65">
        <v>54</v>
      </c>
      <c r="E10" s="7"/>
      <c r="F10" s="1"/>
      <c r="G10" s="1"/>
      <c r="H10" s="1"/>
    </row>
    <row r="11" spans="1:8" ht="15">
      <c r="A11" s="1"/>
      <c r="B11" s="6"/>
      <c r="C11" s="11" t="s">
        <v>138</v>
      </c>
      <c r="D11" s="65">
        <v>5</v>
      </c>
      <c r="E11" s="7"/>
      <c r="F11" s="1"/>
      <c r="G11" s="1"/>
      <c r="H11" s="1"/>
    </row>
    <row r="12" spans="1:8" ht="15.75" thickBot="1">
      <c r="A12" s="1"/>
      <c r="B12" s="8"/>
      <c r="C12" s="9"/>
      <c r="D12" s="35"/>
      <c r="E12" s="10"/>
      <c r="F12" s="1"/>
      <c r="G12" s="1"/>
      <c r="H12" s="1"/>
    </row>
    <row r="13" spans="1:8" ht="15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"/>
      <c r="C14" s="2" t="s">
        <v>2</v>
      </c>
      <c r="D14" s="1"/>
      <c r="E14" s="1"/>
      <c r="F14" s="1"/>
      <c r="G14" s="1"/>
      <c r="H14" s="1"/>
    </row>
    <row r="15" spans="1:8" ht="15.75" thickBot="1">
      <c r="A15" s="1"/>
      <c r="B15" s="1"/>
      <c r="C15" s="1"/>
      <c r="D15" s="1"/>
      <c r="E15" s="1"/>
      <c r="F15" s="1"/>
      <c r="G15" s="1"/>
      <c r="H15" s="1"/>
    </row>
    <row r="16" spans="1:8" ht="15">
      <c r="A16" s="1"/>
      <c r="B16" s="12"/>
      <c r="C16" s="13"/>
      <c r="D16" s="13"/>
      <c r="E16" s="14"/>
      <c r="F16" s="33"/>
      <c r="G16" s="33"/>
      <c r="H16" s="1"/>
    </row>
    <row r="17" spans="1:8" ht="15.75">
      <c r="A17" s="1"/>
      <c r="B17" s="15"/>
      <c r="C17" s="16" t="s">
        <v>19</v>
      </c>
      <c r="D17" s="25">
        <f>((D7*D9)+D8)/(D7+1)</f>
        <v>54</v>
      </c>
      <c r="E17" s="17"/>
      <c r="F17" s="33"/>
      <c r="G17" s="33"/>
      <c r="H17" s="1"/>
    </row>
    <row r="18" spans="1:8" ht="15.75">
      <c r="A18" s="1"/>
      <c r="B18" s="15"/>
      <c r="C18" s="16" t="s">
        <v>99</v>
      </c>
      <c r="D18" s="38"/>
      <c r="E18" s="17"/>
      <c r="F18" s="33"/>
      <c r="G18" s="33"/>
      <c r="H18" s="1"/>
    </row>
    <row r="19" spans="1:8" ht="15.75">
      <c r="A19" s="1"/>
      <c r="B19" s="15"/>
      <c r="C19" s="16" t="s">
        <v>10</v>
      </c>
      <c r="D19" s="32">
        <f>D9-D10</f>
        <v>6</v>
      </c>
      <c r="E19" s="17"/>
      <c r="F19" s="33"/>
      <c r="G19" s="33"/>
      <c r="H19" s="1"/>
    </row>
    <row r="20" spans="1:8" ht="15">
      <c r="A20" s="1"/>
      <c r="B20" s="15"/>
      <c r="C20" s="16" t="s">
        <v>139</v>
      </c>
      <c r="D20" s="90" t="str">
        <f>IF(D19&gt;D11,"underpriced","overpriced")</f>
        <v>underpriced</v>
      </c>
      <c r="E20" s="17"/>
      <c r="F20" s="33"/>
      <c r="G20" s="33"/>
      <c r="H20" s="1"/>
    </row>
    <row r="21" spans="1:8" ht="15.75">
      <c r="A21" s="1"/>
      <c r="B21" s="15"/>
      <c r="C21" s="16"/>
      <c r="D21" s="45"/>
      <c r="E21" s="17"/>
      <c r="F21" s="33"/>
      <c r="G21" s="33"/>
      <c r="H21" s="1"/>
    </row>
    <row r="22" spans="1:8" ht="15.75">
      <c r="A22" s="1"/>
      <c r="B22" s="15"/>
      <c r="C22" s="16" t="s">
        <v>100</v>
      </c>
      <c r="D22" s="45"/>
      <c r="E22" s="17"/>
      <c r="F22" s="33"/>
      <c r="G22" s="33"/>
      <c r="H22" s="1"/>
    </row>
    <row r="23" spans="1:8" ht="15.75">
      <c r="A23" s="1"/>
      <c r="B23" s="15"/>
      <c r="C23" s="16" t="s">
        <v>140</v>
      </c>
      <c r="D23" s="45"/>
      <c r="E23" s="17"/>
      <c r="F23" s="33"/>
      <c r="G23" s="33"/>
      <c r="H23" s="1"/>
    </row>
    <row r="24" spans="1:8" ht="15">
      <c r="A24" s="1"/>
      <c r="B24" s="15"/>
      <c r="C24" s="91">
        <f>D17</f>
        <v>54</v>
      </c>
      <c r="D24" s="95" t="s">
        <v>141</v>
      </c>
      <c r="E24" s="17"/>
      <c r="F24" s="33"/>
      <c r="G24" s="33"/>
      <c r="H24" s="1"/>
    </row>
    <row r="25" spans="1:8" ht="15">
      <c r="A25" s="1"/>
      <c r="B25" s="15"/>
      <c r="C25" s="16" t="s">
        <v>142</v>
      </c>
      <c r="D25" s="71">
        <f>D11</f>
        <v>5</v>
      </c>
      <c r="E25" s="17"/>
      <c r="F25" s="33"/>
      <c r="G25" s="33"/>
      <c r="H25" s="1"/>
    </row>
    <row r="26" spans="1:8" ht="15.75">
      <c r="A26" s="1"/>
      <c r="B26" s="15"/>
      <c r="C26" s="16" t="s">
        <v>144</v>
      </c>
      <c r="D26" s="45"/>
      <c r="E26" s="17"/>
      <c r="F26" s="33"/>
      <c r="G26" s="33"/>
      <c r="H26" s="1"/>
    </row>
    <row r="27" spans="1:8" ht="15">
      <c r="A27" s="1"/>
      <c r="B27" s="15"/>
      <c r="C27" s="96">
        <f>D7</f>
        <v>4</v>
      </c>
      <c r="D27" s="16" t="s">
        <v>143</v>
      </c>
      <c r="E27" s="17"/>
      <c r="F27" s="33"/>
      <c r="G27" s="33"/>
      <c r="H27" s="1"/>
    </row>
    <row r="28" spans="1:8" ht="15">
      <c r="A28" s="1"/>
      <c r="B28" s="15"/>
      <c r="C28" s="91">
        <f>C27*D11</f>
        <v>20</v>
      </c>
      <c r="D28" s="95" t="s">
        <v>145</v>
      </c>
      <c r="E28" s="17"/>
      <c r="F28" s="33"/>
      <c r="G28" s="33"/>
      <c r="H28" s="1"/>
    </row>
    <row r="29" spans="1:8" ht="15.75">
      <c r="A29" s="1"/>
      <c r="B29" s="15"/>
      <c r="C29" s="16" t="s">
        <v>146</v>
      </c>
      <c r="D29" s="47"/>
      <c r="E29" s="17"/>
      <c r="F29" s="33"/>
      <c r="G29" s="33"/>
      <c r="H29" s="1"/>
    </row>
    <row r="30" spans="1:8" ht="15">
      <c r="A30" s="1"/>
      <c r="B30" s="15"/>
      <c r="C30" s="16" t="s">
        <v>147</v>
      </c>
      <c r="D30" s="71">
        <f>D8</f>
        <v>30</v>
      </c>
      <c r="E30" s="17"/>
      <c r="F30" s="33"/>
      <c r="G30" s="33"/>
      <c r="H30" s="1"/>
    </row>
    <row r="31" spans="1:8" ht="15.75">
      <c r="A31" s="1"/>
      <c r="B31" s="15"/>
      <c r="C31" s="16" t="s">
        <v>148</v>
      </c>
      <c r="D31" s="45"/>
      <c r="E31" s="17"/>
      <c r="F31" s="33"/>
      <c r="G31" s="33"/>
      <c r="H31" s="1"/>
    </row>
    <row r="32" spans="1:8" ht="15">
      <c r="A32" s="1"/>
      <c r="B32" s="15"/>
      <c r="C32" s="91">
        <f>D10</f>
        <v>54</v>
      </c>
      <c r="D32" s="95" t="s">
        <v>149</v>
      </c>
      <c r="E32" s="17"/>
      <c r="F32" s="33"/>
      <c r="G32" s="33"/>
      <c r="H32" s="1"/>
    </row>
    <row r="33" spans="1:8" ht="15">
      <c r="A33" s="1"/>
      <c r="B33" s="15"/>
      <c r="C33" s="91">
        <f>C32-C28-D30</f>
        <v>4</v>
      </c>
      <c r="D33" s="95" t="s">
        <v>150</v>
      </c>
      <c r="E33" s="17"/>
      <c r="F33" s="33"/>
      <c r="G33" s="33"/>
      <c r="H33" s="1"/>
    </row>
    <row r="34" spans="1:8" ht="15.75" thickBot="1">
      <c r="A34" s="1"/>
      <c r="B34" s="18"/>
      <c r="C34" s="19"/>
      <c r="D34" s="19"/>
      <c r="E34" s="20"/>
      <c r="F34" s="33"/>
      <c r="G34" s="33"/>
      <c r="H34" s="1"/>
    </row>
    <row r="35" spans="1:8" ht="15">
      <c r="A35" s="1"/>
      <c r="B35" s="1"/>
      <c r="C35" s="1"/>
      <c r="D35" s="1"/>
      <c r="E35" s="1"/>
      <c r="F35" s="1"/>
      <c r="G35" s="1"/>
      <c r="H35" s="1"/>
    </row>
    <row r="36" spans="1:8" ht="15">
      <c r="A36" s="1"/>
      <c r="B36" s="1"/>
      <c r="C36" s="1"/>
      <c r="D36" s="1"/>
      <c r="E36" s="1"/>
      <c r="F36" s="1"/>
      <c r="G36" s="1"/>
      <c r="H36" s="1"/>
    </row>
    <row r="37" spans="1:8" ht="15">
      <c r="A37" s="1"/>
      <c r="B37" s="1"/>
      <c r="C37" s="1"/>
      <c r="D37" s="1"/>
      <c r="E37" s="1"/>
      <c r="F37" s="1"/>
      <c r="G37" s="1"/>
      <c r="H37" s="1"/>
    </row>
    <row r="38" spans="1:8" ht="15">
      <c r="A38" s="1"/>
      <c r="B38" s="1"/>
      <c r="C38" s="1"/>
      <c r="D38" s="1"/>
      <c r="E38" s="1"/>
      <c r="F38" s="1"/>
      <c r="G38" s="1"/>
      <c r="H38" s="1"/>
    </row>
    <row r="39" spans="1:8" ht="15">
      <c r="A39" s="1"/>
      <c r="B39" s="1"/>
      <c r="C39" s="1"/>
      <c r="D39" s="1"/>
      <c r="E39" s="1"/>
      <c r="F39" s="1"/>
      <c r="G39" s="1"/>
      <c r="H39" s="1"/>
    </row>
    <row r="40" spans="1:8" ht="15">
      <c r="A40" s="1"/>
      <c r="B40" s="1"/>
      <c r="C40" s="1"/>
      <c r="D40" s="1"/>
      <c r="E40" s="1"/>
      <c r="F40" s="1"/>
      <c r="G40" s="1"/>
      <c r="H40" s="1"/>
    </row>
    <row r="41" spans="1:8" ht="15">
      <c r="A41" s="1"/>
      <c r="B41" s="1"/>
      <c r="C41" s="1"/>
      <c r="D41" s="1"/>
      <c r="E41" s="1"/>
      <c r="F41" s="1"/>
      <c r="G41" s="1"/>
      <c r="H41" s="1"/>
    </row>
    <row r="42" spans="1:8" ht="15">
      <c r="A42" s="1"/>
      <c r="B42" s="1"/>
      <c r="C42" s="1"/>
      <c r="D42" s="1"/>
      <c r="E42" s="1"/>
      <c r="F42" s="1"/>
      <c r="G42" s="1"/>
      <c r="H42" s="1"/>
    </row>
    <row r="43" spans="1:8" ht="15">
      <c r="A43" s="1"/>
      <c r="B43" s="1"/>
      <c r="C43" s="1"/>
      <c r="D43" s="1"/>
      <c r="E43" s="1"/>
      <c r="F43" s="1"/>
      <c r="G43" s="1"/>
      <c r="H43" s="1"/>
    </row>
    <row r="44" spans="1:8" ht="15">
      <c r="A44" s="1"/>
      <c r="B44" s="1"/>
      <c r="C44" s="1"/>
      <c r="D44" s="1"/>
      <c r="E44" s="1"/>
      <c r="F44" s="1"/>
      <c r="G44" s="1"/>
      <c r="H44" s="1"/>
    </row>
    <row r="45" spans="1:8" ht="15">
      <c r="A45" s="1"/>
      <c r="B45" s="1"/>
      <c r="C45" s="1"/>
      <c r="D45" s="1"/>
      <c r="E45" s="1"/>
      <c r="F45" s="1"/>
      <c r="G45" s="1"/>
      <c r="H45" s="1"/>
    </row>
    <row r="46" spans="1:8" ht="15">
      <c r="A46" s="1"/>
      <c r="B46" s="1"/>
      <c r="C46" s="1"/>
      <c r="D46" s="1"/>
      <c r="E46" s="1"/>
      <c r="F46" s="1"/>
      <c r="G46" s="1"/>
      <c r="H46" s="1"/>
    </row>
    <row r="47" spans="1:8" ht="15">
      <c r="A47" s="1"/>
      <c r="B47" s="1"/>
      <c r="C47" s="1"/>
      <c r="D47" s="1"/>
      <c r="E47" s="1"/>
      <c r="F47" s="1"/>
      <c r="G47" s="1"/>
      <c r="H47" s="1"/>
    </row>
    <row r="48" spans="1:8" ht="15">
      <c r="A48" s="1"/>
      <c r="B48" s="1"/>
      <c r="C48" s="1"/>
      <c r="D48" s="1"/>
      <c r="E48" s="1"/>
      <c r="F48" s="1"/>
      <c r="G48" s="1"/>
      <c r="H48" s="1"/>
    </row>
    <row r="49" spans="1:8" ht="15">
      <c r="A49" s="1"/>
      <c r="B49" s="1"/>
      <c r="C49" s="1"/>
      <c r="D49" s="1"/>
      <c r="E49" s="1"/>
      <c r="F49" s="1"/>
      <c r="G49" s="1"/>
      <c r="H49" s="1"/>
    </row>
    <row r="50" spans="1:8" ht="15">
      <c r="A50" s="1"/>
      <c r="B50" s="1"/>
      <c r="C50" s="1"/>
      <c r="D50" s="1"/>
      <c r="E50" s="1"/>
      <c r="F50" s="1"/>
      <c r="G50" s="1"/>
      <c r="H50" s="1"/>
    </row>
    <row r="51" spans="1:8" ht="15">
      <c r="A51" s="1"/>
      <c r="B51" s="1"/>
      <c r="C51" s="1"/>
      <c r="D51" s="1"/>
      <c r="E51" s="1"/>
      <c r="F51" s="1"/>
      <c r="G51" s="1"/>
      <c r="H51" s="1"/>
    </row>
    <row r="52" spans="1:8" ht="15">
      <c r="A52" s="1"/>
      <c r="B52" s="1"/>
      <c r="C52" s="1"/>
      <c r="D52" s="1"/>
      <c r="E52" s="1"/>
      <c r="F52" s="1"/>
      <c r="G52" s="1"/>
      <c r="H52" s="1"/>
    </row>
    <row r="53" spans="1:8" ht="15">
      <c r="A53" s="1"/>
      <c r="B53" s="1"/>
      <c r="C53" s="1"/>
      <c r="D53" s="1"/>
      <c r="E53" s="1"/>
      <c r="F53" s="1"/>
      <c r="G53" s="1"/>
      <c r="H53" s="1"/>
    </row>
    <row r="54" spans="1:8" ht="15">
      <c r="A54" s="1"/>
      <c r="B54" s="1"/>
      <c r="C54" s="1"/>
      <c r="D54" s="1"/>
      <c r="E54" s="1"/>
      <c r="F54" s="1"/>
      <c r="G54" s="1"/>
      <c r="H54" s="1"/>
    </row>
    <row r="55" spans="1:8" ht="15">
      <c r="A55" s="1"/>
      <c r="B55" s="1"/>
      <c r="C55" s="1"/>
      <c r="D55" s="1"/>
      <c r="E55" s="1"/>
      <c r="F55" s="1"/>
      <c r="G55" s="1"/>
      <c r="H55" s="1"/>
    </row>
    <row r="56" spans="1:8" ht="15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  <row r="110" spans="1:8" ht="15">
      <c r="A110" s="1"/>
      <c r="B110" s="1"/>
      <c r="C110" s="1"/>
      <c r="D110" s="1"/>
      <c r="E110" s="1"/>
      <c r="F110" s="1"/>
      <c r="G110" s="1"/>
      <c r="H110" s="1"/>
    </row>
    <row r="111" spans="1:8" ht="15">
      <c r="A111" s="1"/>
      <c r="B111" s="1"/>
      <c r="C111" s="1"/>
      <c r="D111" s="1"/>
      <c r="E111" s="1"/>
      <c r="F111" s="1"/>
      <c r="G111" s="1"/>
      <c r="H111" s="1"/>
    </row>
    <row r="112" spans="1:8" ht="15">
      <c r="A112" s="1"/>
      <c r="B112" s="1"/>
      <c r="C112" s="1"/>
      <c r="D112" s="1"/>
      <c r="E112" s="1"/>
      <c r="F112" s="1"/>
      <c r="G112" s="1"/>
      <c r="H112" s="1"/>
    </row>
    <row r="113" spans="1:8" ht="15">
      <c r="A113" s="1"/>
      <c r="B113" s="1"/>
      <c r="C113" s="1"/>
      <c r="D113" s="1"/>
      <c r="E113" s="1"/>
      <c r="F113" s="1"/>
      <c r="G113" s="1"/>
      <c r="H113" s="1"/>
    </row>
    <row r="114" spans="1:8" ht="15">
      <c r="A114" s="1"/>
      <c r="B114" s="1"/>
      <c r="C114" s="1"/>
      <c r="D114" s="1"/>
      <c r="E114" s="1"/>
      <c r="F114" s="1"/>
      <c r="G114" s="1"/>
      <c r="H114" s="1"/>
    </row>
    <row r="115" spans="1:8" ht="15">
      <c r="A115" s="1"/>
      <c r="B115" s="1"/>
      <c r="C115" s="1"/>
      <c r="D115" s="1"/>
      <c r="E115" s="1"/>
      <c r="F115" s="1"/>
      <c r="G115" s="1"/>
      <c r="H115" s="1"/>
    </row>
    <row r="116" spans="1:8" ht="15">
      <c r="A116" s="1"/>
      <c r="B116" s="1"/>
      <c r="C116" s="1"/>
      <c r="D116" s="1"/>
      <c r="E116" s="1"/>
      <c r="F116" s="1"/>
      <c r="G116" s="1"/>
      <c r="H116" s="1"/>
    </row>
    <row r="117" spans="1:8" ht="15">
      <c r="A117" s="1"/>
      <c r="B117" s="1"/>
      <c r="C117" s="1"/>
      <c r="D117" s="1"/>
      <c r="E117" s="1"/>
      <c r="F117" s="1"/>
      <c r="G117" s="1"/>
      <c r="H117" s="1"/>
    </row>
    <row r="118" spans="1:8" ht="15">
      <c r="A118" s="1"/>
      <c r="B118" s="1"/>
      <c r="C118" s="1"/>
      <c r="D118" s="1"/>
      <c r="E118" s="1"/>
      <c r="F118" s="1"/>
      <c r="G118" s="1"/>
      <c r="H118" s="1"/>
    </row>
    <row r="119" spans="1:8" ht="15">
      <c r="A119" s="1"/>
      <c r="B119" s="1"/>
      <c r="C119" s="1"/>
      <c r="D119" s="1"/>
      <c r="E119" s="1"/>
      <c r="F119" s="1"/>
      <c r="G119" s="1"/>
      <c r="H119" s="1"/>
    </row>
    <row r="120" spans="1:8" ht="15">
      <c r="A120" s="1"/>
      <c r="B120" s="1"/>
      <c r="C120" s="1"/>
      <c r="D120" s="1"/>
      <c r="E120" s="1"/>
      <c r="F120" s="1"/>
      <c r="G120" s="1"/>
      <c r="H120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"/>
  <sheetViews>
    <sheetView workbookViewId="0"/>
  </sheetViews>
  <sheetFormatPr defaultRowHeight="12.75"/>
  <cols>
    <col min="2" max="2" width="3.140625" customWidth="1"/>
    <col min="3" max="3" width="25.7109375" bestFit="1" customWidth="1"/>
    <col min="4" max="4" width="18.140625" customWidth="1"/>
    <col min="5" max="5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0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3</v>
      </c>
      <c r="D7" s="49">
        <v>550000</v>
      </c>
      <c r="E7" s="7"/>
      <c r="F7" s="1"/>
      <c r="G7" s="1"/>
      <c r="H7" s="1"/>
    </row>
    <row r="8" spans="1:8" ht="15.75" customHeight="1">
      <c r="A8" s="1"/>
      <c r="B8" s="6"/>
      <c r="C8" s="11" t="s">
        <v>4</v>
      </c>
      <c r="D8" s="50">
        <v>87</v>
      </c>
      <c r="E8" s="7"/>
      <c r="F8" s="1"/>
      <c r="G8" s="1"/>
      <c r="H8" s="1"/>
    </row>
    <row r="9" spans="1:8" ht="15.75" customHeight="1">
      <c r="A9" s="1"/>
      <c r="B9" s="6"/>
      <c r="C9" s="11" t="s">
        <v>6</v>
      </c>
      <c r="D9" s="49">
        <v>85000</v>
      </c>
      <c r="E9" s="7"/>
      <c r="F9" s="1"/>
      <c r="G9" s="1"/>
      <c r="H9" s="1"/>
    </row>
    <row r="10" spans="1:8" ht="15.75" customHeight="1">
      <c r="A10" s="1"/>
      <c r="B10" s="6"/>
      <c r="C10" s="11" t="s">
        <v>5</v>
      </c>
      <c r="D10" s="50">
        <v>81</v>
      </c>
      <c r="E10" s="7"/>
      <c r="F10" s="1"/>
      <c r="G10" s="1"/>
      <c r="H10" s="1"/>
    </row>
    <row r="11" spans="1:8" ht="15.75" customHeight="1" thickBot="1">
      <c r="A11" s="1"/>
      <c r="B11" s="8"/>
      <c r="C11" s="9"/>
      <c r="D11" s="9"/>
      <c r="E11" s="10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2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2"/>
      <c r="C15" s="13"/>
      <c r="D15" s="13"/>
      <c r="E15" s="14"/>
      <c r="F15" s="1"/>
      <c r="G15" s="1"/>
      <c r="H15" s="1"/>
    </row>
    <row r="16" spans="1:8" ht="15.75" customHeight="1">
      <c r="A16" s="1"/>
      <c r="B16" s="51" t="s">
        <v>101</v>
      </c>
      <c r="C16" s="21" t="s">
        <v>7</v>
      </c>
      <c r="D16" s="24">
        <f>(D7*D8)+(D9*D10)</f>
        <v>54735000</v>
      </c>
      <c r="E16" s="17"/>
      <c r="F16" s="1"/>
      <c r="G16" s="1"/>
      <c r="H16" s="1"/>
    </row>
    <row r="17" spans="1:8" ht="15.75" customHeight="1">
      <c r="A17" s="1"/>
      <c r="B17" s="51" t="s">
        <v>102</v>
      </c>
      <c r="C17" s="21" t="s">
        <v>8</v>
      </c>
      <c r="D17" s="48">
        <f>D7/D9</f>
        <v>6.4705882352941178</v>
      </c>
      <c r="E17" s="17"/>
      <c r="F17" s="1"/>
      <c r="G17" s="1"/>
      <c r="H17" s="1"/>
    </row>
    <row r="18" spans="1:8" ht="15.75" customHeight="1">
      <c r="A18" s="1"/>
      <c r="B18" s="51" t="s">
        <v>103</v>
      </c>
      <c r="C18" s="21" t="s">
        <v>9</v>
      </c>
      <c r="D18" s="25">
        <f>D16/(D7+D9)</f>
        <v>86.196850393700785</v>
      </c>
      <c r="E18" s="17"/>
      <c r="F18" s="1"/>
      <c r="G18" s="1"/>
      <c r="H18" s="1"/>
    </row>
    <row r="19" spans="1:8" ht="15.75" customHeight="1">
      <c r="A19" s="1"/>
      <c r="B19" s="51" t="s">
        <v>104</v>
      </c>
      <c r="C19" s="21" t="s">
        <v>10</v>
      </c>
      <c r="D19" s="26">
        <f>D8-D18</f>
        <v>0.80314960629921472</v>
      </c>
      <c r="E19" s="17"/>
      <c r="F19" s="1"/>
      <c r="G19" s="1"/>
      <c r="H19" s="1"/>
    </row>
    <row r="20" spans="1:8" ht="15.75" customHeight="1">
      <c r="A20" s="1"/>
      <c r="B20" s="51" t="s">
        <v>105</v>
      </c>
      <c r="C20" s="21" t="s">
        <v>11</v>
      </c>
      <c r="D20" s="22"/>
      <c r="E20" s="17"/>
      <c r="F20" s="1"/>
      <c r="G20" s="1"/>
      <c r="H20" s="1"/>
    </row>
    <row r="21" spans="1:8" ht="15.75" customHeight="1">
      <c r="A21" s="1"/>
      <c r="B21" s="51"/>
      <c r="C21" s="21" t="s">
        <v>12</v>
      </c>
      <c r="D21" s="22"/>
      <c r="E21" s="17"/>
      <c r="F21" s="1"/>
      <c r="G21" s="1"/>
      <c r="H21" s="1"/>
    </row>
    <row r="22" spans="1:8" ht="15.75" customHeight="1">
      <c r="A22" s="1"/>
      <c r="B22" s="51"/>
      <c r="C22" s="21" t="s">
        <v>13</v>
      </c>
      <c r="D22" s="22"/>
      <c r="E22" s="17"/>
      <c r="F22" s="1"/>
      <c r="G22" s="1"/>
      <c r="H22" s="1"/>
    </row>
    <row r="23" spans="1:8" ht="15.75" customHeight="1" thickBot="1">
      <c r="A23" s="1"/>
      <c r="B23" s="18"/>
      <c r="C23" s="19"/>
      <c r="D23" s="19"/>
      <c r="E23" s="20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">
      <c r="A50" s="1"/>
      <c r="B50" s="1"/>
      <c r="C50" s="1"/>
      <c r="D50" s="1"/>
      <c r="E50" s="1"/>
      <c r="F50" s="1"/>
      <c r="G50" s="1"/>
      <c r="H50" s="1"/>
    </row>
    <row r="51" spans="1:8" ht="15">
      <c r="A51" s="1"/>
      <c r="B51" s="1"/>
      <c r="C51" s="1"/>
      <c r="D51" s="1"/>
      <c r="E51" s="1"/>
      <c r="F51" s="1"/>
      <c r="G51" s="1"/>
      <c r="H51" s="1"/>
    </row>
    <row r="52" spans="1:8" ht="15">
      <c r="A52" s="1"/>
      <c r="B52" s="1"/>
      <c r="C52" s="1"/>
      <c r="D52" s="1"/>
      <c r="E52" s="1"/>
      <c r="F52" s="1"/>
      <c r="G52" s="1"/>
      <c r="H52" s="1"/>
    </row>
    <row r="53" spans="1:8" ht="15">
      <c r="A53" s="1"/>
      <c r="B53" s="1"/>
      <c r="C53" s="1"/>
      <c r="D53" s="1"/>
      <c r="E53" s="1"/>
      <c r="F53" s="1"/>
      <c r="G53" s="1"/>
      <c r="H53" s="1"/>
    </row>
    <row r="54" spans="1:8" ht="15">
      <c r="A54" s="1"/>
      <c r="B54" s="1"/>
      <c r="C54" s="1"/>
      <c r="D54" s="1"/>
      <c r="E54" s="1"/>
      <c r="F54" s="1"/>
      <c r="G54" s="1"/>
      <c r="H54" s="1"/>
    </row>
    <row r="55" spans="1:8" ht="15">
      <c r="A55" s="1"/>
      <c r="B55" s="1"/>
      <c r="C55" s="1"/>
      <c r="D55" s="1"/>
      <c r="E55" s="1"/>
      <c r="F55" s="1"/>
      <c r="G55" s="1"/>
      <c r="H55" s="1"/>
    </row>
    <row r="56" spans="1:8" ht="15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4"/>
  <sheetViews>
    <sheetView workbookViewId="0"/>
  </sheetViews>
  <sheetFormatPr defaultRowHeight="12.75"/>
  <cols>
    <col min="2" max="2" width="3.140625" customWidth="1"/>
    <col min="3" max="3" width="29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14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112</v>
      </c>
      <c r="D7" s="65">
        <v>28000000</v>
      </c>
      <c r="E7" s="7"/>
      <c r="F7" s="1"/>
      <c r="G7" s="1"/>
      <c r="H7" s="1"/>
    </row>
    <row r="8" spans="1:8" ht="15.75" customHeight="1">
      <c r="A8" s="1"/>
      <c r="B8" s="6"/>
      <c r="C8" s="11" t="s">
        <v>172</v>
      </c>
      <c r="D8" s="65">
        <v>27</v>
      </c>
      <c r="E8" s="7"/>
      <c r="F8" s="1"/>
      <c r="G8" s="1"/>
      <c r="H8" s="1"/>
    </row>
    <row r="9" spans="1:8" ht="15.75" customHeight="1">
      <c r="A9" s="1"/>
      <c r="B9" s="6"/>
      <c r="C9" s="11" t="s">
        <v>3</v>
      </c>
      <c r="D9" s="49">
        <v>2900000</v>
      </c>
      <c r="E9" s="7"/>
      <c r="F9" s="1"/>
      <c r="G9" s="1"/>
      <c r="H9" s="1"/>
    </row>
    <row r="10" spans="1:8" ht="15.75" customHeight="1">
      <c r="A10" s="1"/>
      <c r="B10" s="6"/>
      <c r="C10" s="11" t="s">
        <v>5</v>
      </c>
      <c r="D10" s="65">
        <v>25</v>
      </c>
      <c r="E10" s="7"/>
      <c r="F10" s="1"/>
      <c r="G10" s="1"/>
      <c r="H10" s="1"/>
    </row>
    <row r="11" spans="1:8" ht="15.75" customHeight="1">
      <c r="A11" s="1"/>
      <c r="B11" s="6"/>
      <c r="C11" s="11" t="s">
        <v>16</v>
      </c>
      <c r="D11" s="49">
        <v>1000</v>
      </c>
      <c r="E11" s="7"/>
      <c r="F11" s="1"/>
      <c r="G11" s="1"/>
      <c r="H11" s="1"/>
    </row>
    <row r="12" spans="1:8" ht="15.75" customHeight="1" thickBot="1">
      <c r="A12" s="1"/>
      <c r="B12" s="8"/>
      <c r="C12" s="9"/>
      <c r="D12" s="9"/>
      <c r="E12" s="10"/>
      <c r="F12" s="1"/>
      <c r="G12" s="1"/>
      <c r="H12" s="1"/>
    </row>
    <row r="13" spans="1:8" ht="15.75" customHeigh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"/>
      <c r="C14" s="2" t="s">
        <v>2</v>
      </c>
      <c r="D14" s="1"/>
      <c r="E14" s="1"/>
      <c r="F14" s="1"/>
      <c r="G14" s="1"/>
      <c r="H14" s="1"/>
    </row>
    <row r="15" spans="1:8" ht="15.75" customHeight="1" thickBot="1">
      <c r="A15" s="1"/>
      <c r="B15" s="1"/>
      <c r="C15" s="1"/>
      <c r="D15" s="1"/>
      <c r="E15" s="1"/>
      <c r="F15" s="1"/>
      <c r="G15" s="1"/>
      <c r="H15" s="1"/>
    </row>
    <row r="16" spans="1:8" ht="15.75" customHeight="1">
      <c r="A16" s="1"/>
      <c r="B16" s="12"/>
      <c r="C16" s="13"/>
      <c r="D16" s="13"/>
      <c r="E16" s="13"/>
      <c r="F16" s="13"/>
      <c r="G16" s="14"/>
      <c r="H16" s="1"/>
    </row>
    <row r="17" spans="1:8" ht="15.75" customHeight="1">
      <c r="A17" s="1"/>
      <c r="B17" s="51" t="s">
        <v>101</v>
      </c>
      <c r="C17" s="21" t="s">
        <v>111</v>
      </c>
      <c r="D17" s="23"/>
      <c r="E17" s="16"/>
      <c r="F17" s="24">
        <f>D8</f>
        <v>27</v>
      </c>
      <c r="G17" s="17"/>
      <c r="H17" s="1"/>
    </row>
    <row r="18" spans="1:8" ht="15.75" customHeight="1">
      <c r="A18" s="1"/>
      <c r="B18" s="51"/>
      <c r="C18" s="21" t="s">
        <v>17</v>
      </c>
      <c r="D18" s="27"/>
      <c r="E18" s="16"/>
      <c r="F18" s="16"/>
      <c r="G18" s="17"/>
      <c r="H18" s="1"/>
    </row>
    <row r="19" spans="1:8" ht="15.75" customHeight="1">
      <c r="A19" s="1"/>
      <c r="B19" s="51"/>
      <c r="C19" s="21"/>
      <c r="D19" s="28"/>
      <c r="E19" s="16"/>
      <c r="F19" s="16"/>
      <c r="G19" s="17"/>
      <c r="H19" s="1"/>
    </row>
    <row r="20" spans="1:8" ht="15.75" customHeight="1">
      <c r="A20" s="1"/>
      <c r="B20" s="51" t="s">
        <v>102</v>
      </c>
      <c r="C20" s="21" t="s">
        <v>18</v>
      </c>
      <c r="D20" s="29"/>
      <c r="E20" s="16"/>
      <c r="F20" s="30">
        <f>D7/D10</f>
        <v>1120000</v>
      </c>
      <c r="G20" s="17"/>
      <c r="H20" s="1"/>
    </row>
    <row r="21" spans="1:8" ht="15.75" customHeight="1">
      <c r="A21" s="1"/>
      <c r="B21" s="51"/>
      <c r="C21" s="21" t="s">
        <v>8</v>
      </c>
      <c r="D21" s="22"/>
      <c r="E21" s="16"/>
      <c r="F21" s="99">
        <f>D9/F20</f>
        <v>2.5892857142857144</v>
      </c>
      <c r="G21" s="17"/>
      <c r="H21" s="1"/>
    </row>
    <row r="22" spans="1:8" ht="15.75" customHeight="1">
      <c r="A22" s="1"/>
      <c r="B22" s="51"/>
      <c r="C22" s="21"/>
      <c r="D22" s="22"/>
      <c r="E22" s="16"/>
      <c r="F22" s="22"/>
      <c r="G22" s="17"/>
      <c r="H22" s="1"/>
    </row>
    <row r="23" spans="1:8" ht="15.75" customHeight="1">
      <c r="A23" s="1"/>
      <c r="B23" s="51" t="s">
        <v>103</v>
      </c>
      <c r="C23" s="21" t="s">
        <v>19</v>
      </c>
      <c r="D23" s="22"/>
      <c r="E23" s="16"/>
      <c r="F23" s="25">
        <f>((F21*D8)+D10)/(F21+1)</f>
        <v>26.442786069651742</v>
      </c>
      <c r="G23" s="17"/>
      <c r="H23" s="1"/>
    </row>
    <row r="24" spans="1:8" ht="15.75" customHeight="1">
      <c r="A24" s="1"/>
      <c r="B24" s="51"/>
      <c r="C24" s="21" t="s">
        <v>10</v>
      </c>
      <c r="D24" s="22"/>
      <c r="E24" s="16"/>
      <c r="F24" s="25">
        <f>D8-F23</f>
        <v>0.55721393034825795</v>
      </c>
      <c r="G24" s="17"/>
      <c r="H24" s="1"/>
    </row>
    <row r="25" spans="1:8" ht="15.75" customHeight="1">
      <c r="A25" s="1"/>
      <c r="B25" s="51"/>
      <c r="C25" s="21"/>
      <c r="D25" s="22"/>
      <c r="E25" s="16"/>
      <c r="F25" s="22"/>
      <c r="G25" s="17"/>
      <c r="H25" s="1"/>
    </row>
    <row r="26" spans="1:8" ht="15.75" customHeight="1">
      <c r="A26" s="1"/>
      <c r="B26" s="51" t="s">
        <v>104</v>
      </c>
      <c r="C26" s="21" t="s">
        <v>20</v>
      </c>
      <c r="D26" s="22"/>
      <c r="E26" s="16"/>
      <c r="F26" s="32">
        <f>D11*D8</f>
        <v>27000</v>
      </c>
      <c r="G26" s="17"/>
      <c r="H26" s="1"/>
    </row>
    <row r="27" spans="1:8" ht="15.75" customHeight="1">
      <c r="A27" s="1"/>
      <c r="B27" s="51"/>
      <c r="C27" s="21" t="s">
        <v>21</v>
      </c>
      <c r="D27" s="22"/>
      <c r="E27" s="16"/>
      <c r="F27" s="32">
        <f>(D11*F23)+(D11*F24)</f>
        <v>27000</v>
      </c>
      <c r="G27" s="17"/>
      <c r="H27" s="1"/>
    </row>
    <row r="28" spans="1:8" ht="15.75" customHeight="1" thickBot="1">
      <c r="A28" s="1"/>
      <c r="B28" s="18"/>
      <c r="C28" s="19"/>
      <c r="D28" s="19"/>
      <c r="E28" s="19"/>
      <c r="F28" s="19"/>
      <c r="G28" s="20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  <row r="110" spans="1:8" ht="15">
      <c r="A110" s="1"/>
      <c r="B110" s="1"/>
      <c r="C110" s="1"/>
      <c r="D110" s="1"/>
      <c r="E110" s="1"/>
      <c r="F110" s="1"/>
      <c r="G110" s="1"/>
      <c r="H110" s="1"/>
    </row>
    <row r="111" spans="1:8" ht="15">
      <c r="A111" s="1"/>
      <c r="B111" s="1"/>
      <c r="C111" s="1"/>
      <c r="D111" s="1"/>
      <c r="E111" s="1"/>
      <c r="F111" s="1"/>
      <c r="G111" s="1"/>
      <c r="H111" s="1"/>
    </row>
    <row r="112" spans="1:8" ht="15">
      <c r="A112" s="1"/>
      <c r="B112" s="1"/>
      <c r="C112" s="1"/>
      <c r="D112" s="1"/>
      <c r="E112" s="1"/>
      <c r="F112" s="1"/>
      <c r="G112" s="1"/>
      <c r="H112" s="1"/>
    </row>
    <row r="113" spans="1:8" ht="15">
      <c r="A113" s="1"/>
      <c r="B113" s="1"/>
      <c r="C113" s="1"/>
      <c r="D113" s="1"/>
      <c r="E113" s="1"/>
      <c r="F113" s="1"/>
      <c r="G113" s="1"/>
      <c r="H113" s="1"/>
    </row>
    <row r="114" spans="1:8" ht="15">
      <c r="A114" s="1"/>
      <c r="B114" s="1"/>
      <c r="C114" s="1"/>
      <c r="D114" s="1"/>
      <c r="E114" s="1"/>
      <c r="F114" s="1"/>
      <c r="G114" s="1"/>
      <c r="H114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70"/>
  <sheetViews>
    <sheetView workbookViewId="0"/>
  </sheetViews>
  <sheetFormatPr defaultRowHeight="12.75"/>
  <cols>
    <col min="2" max="2" width="3.140625" customWidth="1"/>
    <col min="3" max="3" width="24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22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23</v>
      </c>
      <c r="D7" s="65">
        <v>65</v>
      </c>
      <c r="E7" s="7"/>
      <c r="F7" s="1"/>
      <c r="G7" s="1"/>
      <c r="H7" s="1"/>
    </row>
    <row r="8" spans="1:8" ht="15.75" customHeight="1">
      <c r="A8" s="1"/>
      <c r="B8" s="6"/>
      <c r="C8" s="11" t="s">
        <v>24</v>
      </c>
      <c r="D8" s="66">
        <v>63.18</v>
      </c>
      <c r="E8" s="7"/>
      <c r="F8" s="1"/>
      <c r="G8" s="1"/>
      <c r="H8" s="1"/>
    </row>
    <row r="9" spans="1:8" ht="15.75" customHeight="1">
      <c r="A9" s="1"/>
      <c r="B9" s="6"/>
      <c r="C9" s="11" t="s">
        <v>25</v>
      </c>
      <c r="D9" s="65">
        <v>15000000</v>
      </c>
      <c r="E9" s="7"/>
      <c r="F9" s="1"/>
      <c r="G9" s="1"/>
      <c r="H9" s="1"/>
    </row>
    <row r="10" spans="1:8" ht="15.75" customHeight="1">
      <c r="A10" s="1"/>
      <c r="B10" s="6"/>
      <c r="C10" s="11" t="s">
        <v>91</v>
      </c>
      <c r="D10" s="65">
        <v>50</v>
      </c>
      <c r="E10" s="7"/>
      <c r="F10" s="1"/>
      <c r="G10" s="1"/>
      <c r="H10" s="1"/>
    </row>
    <row r="11" spans="1:8" ht="15.75" customHeight="1" thickBot="1">
      <c r="A11" s="1"/>
      <c r="B11" s="8"/>
      <c r="C11" s="9"/>
      <c r="D11" s="9"/>
      <c r="E11" s="10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2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2"/>
      <c r="C15" s="13"/>
      <c r="D15" s="13"/>
      <c r="E15" s="14"/>
      <c r="F15" s="33"/>
      <c r="G15" s="33"/>
      <c r="H15" s="1"/>
    </row>
    <row r="16" spans="1:8" ht="15.75" customHeight="1">
      <c r="A16" s="1"/>
      <c r="B16" s="15"/>
      <c r="C16" s="21" t="s">
        <v>183</v>
      </c>
      <c r="D16" s="109">
        <f>(D8-D10)/(D7-D8)</f>
        <v>7.2417582417582409</v>
      </c>
      <c r="E16" s="17"/>
      <c r="F16" s="33"/>
      <c r="G16" s="33"/>
      <c r="H16" s="1"/>
    </row>
    <row r="17" spans="1:8" ht="15.75" customHeight="1">
      <c r="A17" s="1"/>
      <c r="B17" s="15"/>
      <c r="C17" s="21" t="s">
        <v>26</v>
      </c>
      <c r="D17" s="69">
        <f>D9/D10</f>
        <v>300000</v>
      </c>
      <c r="E17" s="17"/>
      <c r="F17" s="33"/>
      <c r="G17" s="33"/>
      <c r="H17" s="1"/>
    </row>
    <row r="18" spans="1:8" ht="15.75" customHeight="1">
      <c r="A18" s="1"/>
      <c r="B18" s="15"/>
      <c r="C18" s="21" t="s">
        <v>27</v>
      </c>
      <c r="D18" s="67">
        <f>D16*D17</f>
        <v>2172527.4725274723</v>
      </c>
      <c r="E18" s="17"/>
      <c r="F18" s="33"/>
      <c r="G18" s="33"/>
      <c r="H18" s="1"/>
    </row>
    <row r="19" spans="1:8" ht="15.75" customHeight="1" thickBot="1">
      <c r="A19" s="1"/>
      <c r="B19" s="18"/>
      <c r="C19" s="19"/>
      <c r="D19" s="19"/>
      <c r="E19" s="20"/>
      <c r="F19" s="33"/>
      <c r="G19" s="33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>
      <c r="A105" s="1"/>
      <c r="B105" s="1"/>
      <c r="C105" s="1"/>
      <c r="D105" s="1"/>
      <c r="E105" s="1"/>
      <c r="F105" s="1"/>
      <c r="G105" s="1"/>
      <c r="H105" s="1"/>
    </row>
    <row r="106" spans="1:8" ht="15.75" customHeight="1"/>
    <row r="107" spans="1:8" ht="15.75" customHeight="1"/>
    <row r="108" spans="1:8" ht="15.75" customHeight="1"/>
    <row r="109" spans="1:8" ht="15.75" customHeight="1"/>
    <row r="110" spans="1:8" ht="15.75" customHeight="1"/>
    <row r="111" spans="1:8" ht="15.75" customHeight="1"/>
    <row r="112" spans="1:8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07"/>
  <sheetViews>
    <sheetView workbookViewId="0"/>
  </sheetViews>
  <sheetFormatPr defaultRowHeight="12.75"/>
  <cols>
    <col min="2" max="2" width="3.140625" customWidth="1"/>
    <col min="3" max="3" width="24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">
      <c r="A2" s="1"/>
      <c r="B2" s="1"/>
      <c r="C2" s="1" t="s">
        <v>28</v>
      </c>
      <c r="D2" s="1"/>
      <c r="E2" s="1"/>
      <c r="F2" s="1"/>
      <c r="G2" s="1"/>
      <c r="H2" s="1"/>
    </row>
    <row r="3" spans="1:8" ht="15">
      <c r="A3" s="1"/>
      <c r="B3" s="1"/>
      <c r="C3" s="1"/>
      <c r="D3" s="1"/>
      <c r="E3" s="1"/>
      <c r="F3" s="1"/>
      <c r="G3" s="1"/>
      <c r="H3" s="1"/>
    </row>
    <row r="4" spans="1:8" ht="15">
      <c r="A4" s="1"/>
      <c r="B4" s="1"/>
      <c r="C4" s="2" t="s">
        <v>1</v>
      </c>
      <c r="D4" s="1"/>
      <c r="E4" s="1"/>
      <c r="F4" s="1"/>
      <c r="G4" s="1"/>
      <c r="H4" s="1"/>
    </row>
    <row r="5" spans="1:8" ht="15.75" thickBot="1">
      <c r="A5" s="1"/>
      <c r="B5" s="1"/>
      <c r="C5" s="1"/>
      <c r="D5" s="1"/>
      <c r="E5" s="1"/>
      <c r="F5" s="1"/>
      <c r="G5" s="1"/>
      <c r="H5" s="1"/>
    </row>
    <row r="6" spans="1:8" ht="15">
      <c r="A6" s="1"/>
      <c r="B6" s="3"/>
      <c r="C6" s="4"/>
      <c r="D6" s="4"/>
      <c r="E6" s="5"/>
      <c r="F6" s="1"/>
      <c r="G6" s="1"/>
      <c r="H6" s="1"/>
    </row>
    <row r="7" spans="1:8" ht="15">
      <c r="A7" s="1"/>
      <c r="B7" s="6"/>
      <c r="C7" s="11" t="s">
        <v>15</v>
      </c>
      <c r="D7" s="65">
        <v>40</v>
      </c>
      <c r="E7" s="7"/>
      <c r="F7" s="1"/>
      <c r="G7" s="1"/>
      <c r="H7" s="1"/>
    </row>
    <row r="8" spans="1:8" ht="15">
      <c r="A8" s="1"/>
      <c r="B8" s="6"/>
      <c r="C8" s="11" t="s">
        <v>29</v>
      </c>
      <c r="D8" s="65">
        <v>9</v>
      </c>
      <c r="E8" s="7"/>
      <c r="F8" s="1"/>
      <c r="G8" s="1"/>
      <c r="H8" s="1"/>
    </row>
    <row r="9" spans="1:8" ht="15">
      <c r="A9" s="1"/>
      <c r="B9" s="6"/>
      <c r="C9" s="11" t="s">
        <v>30</v>
      </c>
      <c r="D9" s="65">
        <v>4</v>
      </c>
      <c r="E9" s="7"/>
      <c r="F9" s="1"/>
      <c r="G9" s="1"/>
      <c r="H9" s="1"/>
    </row>
    <row r="10" spans="1:8" ht="15">
      <c r="A10" s="1"/>
      <c r="B10" s="6"/>
      <c r="C10" s="11" t="s">
        <v>31</v>
      </c>
      <c r="D10" s="49">
        <v>1000</v>
      </c>
      <c r="E10" s="7"/>
      <c r="F10" s="1"/>
      <c r="G10" s="1"/>
      <c r="H10" s="1"/>
    </row>
    <row r="11" spans="1:8" ht="15">
      <c r="A11" s="1"/>
      <c r="B11" s="6"/>
      <c r="C11" s="11" t="s">
        <v>34</v>
      </c>
      <c r="D11" s="107">
        <f>D10/2</f>
        <v>500</v>
      </c>
      <c r="E11" s="7"/>
      <c r="F11" s="1"/>
      <c r="G11" s="1"/>
      <c r="H11" s="1"/>
    </row>
    <row r="12" spans="1:8" ht="15.75" thickBot="1">
      <c r="A12" s="1"/>
      <c r="B12" s="8"/>
      <c r="C12" s="9"/>
      <c r="D12" s="9"/>
      <c r="E12" s="10"/>
      <c r="F12" s="1"/>
      <c r="G12" s="1"/>
      <c r="H12" s="1"/>
    </row>
    <row r="13" spans="1:8" ht="15">
      <c r="A13" s="1"/>
      <c r="B13" s="1"/>
      <c r="C13" s="1"/>
      <c r="D13" s="1"/>
      <c r="E13" s="1"/>
      <c r="F13" s="1"/>
      <c r="G13" s="1"/>
      <c r="H13" s="1"/>
    </row>
    <row r="14" spans="1:8" ht="15">
      <c r="A14" s="1"/>
      <c r="B14" s="1"/>
      <c r="C14" s="2" t="s">
        <v>2</v>
      </c>
      <c r="D14" s="1"/>
      <c r="E14" s="1"/>
      <c r="F14" s="1"/>
      <c r="G14" s="1"/>
      <c r="H14" s="1"/>
    </row>
    <row r="15" spans="1:8" ht="15.75" thickBot="1">
      <c r="A15" s="1"/>
      <c r="B15" s="1"/>
      <c r="C15" s="1"/>
      <c r="D15" s="1"/>
      <c r="E15" s="1"/>
      <c r="F15" s="1"/>
      <c r="G15" s="1"/>
      <c r="H15" s="1"/>
    </row>
    <row r="16" spans="1:8" ht="15">
      <c r="A16" s="1"/>
      <c r="B16" s="12"/>
      <c r="C16" s="13"/>
      <c r="D16" s="13"/>
      <c r="E16" s="14"/>
      <c r="F16" s="33"/>
      <c r="G16" s="33"/>
      <c r="H16" s="1"/>
    </row>
    <row r="17" spans="1:8" ht="15.75">
      <c r="A17" s="1"/>
      <c r="B17" s="15"/>
      <c r="C17" s="110" t="str">
        <f>"If you receive "&amp;D10&amp;" shares each, the profit"</f>
        <v>If you receive 1000 shares each, the profit</v>
      </c>
      <c r="D17" s="34"/>
      <c r="E17" s="17"/>
      <c r="F17" s="33"/>
      <c r="G17" s="33"/>
      <c r="H17" s="1"/>
    </row>
    <row r="18" spans="1:8" ht="15.75">
      <c r="A18" s="1"/>
      <c r="B18" s="15"/>
      <c r="C18" s="21" t="s">
        <v>32</v>
      </c>
      <c r="D18" s="32">
        <f>(D10*D8)-(D10*D9)</f>
        <v>5000</v>
      </c>
      <c r="E18" s="17"/>
      <c r="F18" s="33"/>
      <c r="G18" s="33"/>
      <c r="H18" s="1"/>
    </row>
    <row r="19" spans="1:8" ht="15.75">
      <c r="A19" s="1"/>
      <c r="B19" s="15"/>
      <c r="C19" s="21" t="s">
        <v>33</v>
      </c>
      <c r="D19" s="32">
        <f>(D11*D8)-(D10*D9)</f>
        <v>500</v>
      </c>
      <c r="E19" s="17"/>
      <c r="F19" s="33"/>
      <c r="G19" s="33"/>
      <c r="H19" s="1"/>
    </row>
    <row r="20" spans="1:8" ht="15.75">
      <c r="A20" s="1"/>
      <c r="B20" s="15"/>
      <c r="C20" s="21" t="s">
        <v>35</v>
      </c>
      <c r="D20" s="31"/>
      <c r="E20" s="17"/>
      <c r="F20" s="33"/>
      <c r="G20" s="33"/>
      <c r="H20" s="1"/>
    </row>
    <row r="21" spans="1:8" ht="15.75" thickBot="1">
      <c r="A21" s="1"/>
      <c r="B21" s="18"/>
      <c r="C21" s="19"/>
      <c r="D21" s="19"/>
      <c r="E21" s="20"/>
      <c r="F21" s="33"/>
      <c r="G21" s="33"/>
      <c r="H21" s="1"/>
    </row>
    <row r="22" spans="1:8" ht="15">
      <c r="A22" s="1"/>
      <c r="B22" s="1"/>
      <c r="C22" s="1"/>
      <c r="D22" s="1"/>
      <c r="E22" s="1"/>
      <c r="F22" s="1"/>
      <c r="G22" s="1"/>
      <c r="H22" s="1"/>
    </row>
    <row r="23" spans="1:8" ht="15">
      <c r="A23" s="1"/>
      <c r="B23" s="1"/>
      <c r="C23" s="1"/>
      <c r="D23" s="1"/>
      <c r="E23" s="1"/>
      <c r="F23" s="1"/>
      <c r="G23" s="1"/>
      <c r="H23" s="1"/>
    </row>
    <row r="24" spans="1:8" ht="15">
      <c r="A24" s="1"/>
      <c r="B24" s="1"/>
      <c r="C24" s="1"/>
      <c r="D24" s="1"/>
      <c r="E24" s="1"/>
      <c r="F24" s="1"/>
      <c r="G24" s="1"/>
      <c r="H24" s="1"/>
    </row>
    <row r="25" spans="1:8" ht="15">
      <c r="A25" s="1"/>
      <c r="B25" s="1"/>
      <c r="C25" s="1"/>
      <c r="D25" s="1"/>
      <c r="E25" s="1"/>
      <c r="F25" s="1"/>
      <c r="G25" s="1"/>
      <c r="H25" s="1"/>
    </row>
    <row r="26" spans="1:8" ht="15">
      <c r="A26" s="1"/>
      <c r="B26" s="1"/>
      <c r="C26" s="1"/>
      <c r="D26" s="1"/>
      <c r="E26" s="1"/>
      <c r="F26" s="1"/>
      <c r="G26" s="1"/>
      <c r="H26" s="1"/>
    </row>
    <row r="27" spans="1:8" ht="15">
      <c r="A27" s="1"/>
      <c r="B27" s="1"/>
      <c r="C27" s="1"/>
      <c r="D27" s="1"/>
      <c r="E27" s="1"/>
      <c r="F27" s="1"/>
      <c r="G27" s="1"/>
      <c r="H27" s="1"/>
    </row>
    <row r="28" spans="1:8" ht="15">
      <c r="A28" s="1"/>
      <c r="B28" s="1"/>
      <c r="C28" s="1"/>
      <c r="D28" s="1"/>
      <c r="E28" s="1"/>
      <c r="F28" s="1"/>
      <c r="G28" s="1"/>
      <c r="H28" s="1"/>
    </row>
    <row r="29" spans="1:8" ht="15">
      <c r="A29" s="1"/>
      <c r="B29" s="1"/>
      <c r="C29" s="1"/>
      <c r="D29" s="1"/>
      <c r="E29" s="1"/>
      <c r="F29" s="1"/>
      <c r="G29" s="1"/>
      <c r="H29" s="1"/>
    </row>
    <row r="30" spans="1:8" ht="15">
      <c r="A30" s="1"/>
      <c r="B30" s="1"/>
      <c r="C30" s="1"/>
      <c r="D30" s="1"/>
      <c r="E30" s="1"/>
      <c r="F30" s="1"/>
      <c r="G30" s="1"/>
      <c r="H30" s="1"/>
    </row>
    <row r="31" spans="1:8" ht="15">
      <c r="A31" s="1"/>
      <c r="B31" s="1"/>
      <c r="C31" s="1"/>
      <c r="D31" s="1"/>
      <c r="E31" s="1"/>
      <c r="F31" s="1"/>
      <c r="G31" s="1"/>
      <c r="H31" s="1"/>
    </row>
    <row r="32" spans="1:8" ht="15">
      <c r="A32" s="1"/>
      <c r="B32" s="1"/>
      <c r="C32" s="1"/>
      <c r="D32" s="1"/>
      <c r="E32" s="1"/>
      <c r="F32" s="1"/>
      <c r="G32" s="1"/>
      <c r="H32" s="1"/>
    </row>
    <row r="33" spans="1:8" ht="15">
      <c r="A33" s="1"/>
      <c r="B33" s="1"/>
      <c r="C33" s="1"/>
      <c r="D33" s="1"/>
      <c r="E33" s="1"/>
      <c r="F33" s="1"/>
      <c r="G33" s="1"/>
      <c r="H33" s="1"/>
    </row>
    <row r="34" spans="1:8" ht="15">
      <c r="A34" s="1"/>
      <c r="B34" s="1"/>
      <c r="C34" s="1"/>
      <c r="D34" s="1"/>
      <c r="E34" s="1"/>
      <c r="F34" s="1"/>
      <c r="G34" s="1"/>
      <c r="H34" s="1"/>
    </row>
    <row r="35" spans="1:8" ht="15">
      <c r="A35" s="1"/>
      <c r="B35" s="1"/>
      <c r="C35" s="1"/>
      <c r="D35" s="1"/>
      <c r="E35" s="1"/>
      <c r="F35" s="1"/>
      <c r="G35" s="1"/>
      <c r="H35" s="1"/>
    </row>
    <row r="36" spans="1:8" ht="15">
      <c r="A36" s="1"/>
      <c r="B36" s="1"/>
      <c r="C36" s="1"/>
      <c r="D36" s="1"/>
      <c r="E36" s="1"/>
      <c r="F36" s="1"/>
      <c r="G36" s="1"/>
      <c r="H36" s="1"/>
    </row>
    <row r="37" spans="1:8" ht="15">
      <c r="A37" s="1"/>
      <c r="B37" s="1"/>
      <c r="C37" s="1"/>
      <c r="D37" s="1"/>
      <c r="E37" s="1"/>
      <c r="F37" s="1"/>
      <c r="G37" s="1"/>
      <c r="H37" s="1"/>
    </row>
    <row r="38" spans="1:8" ht="15">
      <c r="A38" s="1"/>
      <c r="B38" s="1"/>
      <c r="C38" s="1"/>
      <c r="D38" s="1"/>
      <c r="E38" s="1"/>
      <c r="F38" s="1"/>
      <c r="G38" s="1"/>
      <c r="H38" s="1"/>
    </row>
    <row r="39" spans="1:8" ht="15">
      <c r="A39" s="1"/>
      <c r="B39" s="1"/>
      <c r="C39" s="1"/>
      <c r="D39" s="1"/>
      <c r="E39" s="1"/>
      <c r="F39" s="1"/>
      <c r="G39" s="1"/>
      <c r="H39" s="1"/>
    </row>
    <row r="40" spans="1:8" ht="15">
      <c r="A40" s="1"/>
      <c r="B40" s="1"/>
      <c r="C40" s="1"/>
      <c r="D40" s="1"/>
      <c r="E40" s="1"/>
      <c r="F40" s="1"/>
      <c r="G40" s="1"/>
      <c r="H40" s="1"/>
    </row>
    <row r="41" spans="1:8" ht="15">
      <c r="A41" s="1"/>
      <c r="B41" s="1"/>
      <c r="C41" s="1"/>
      <c r="D41" s="1"/>
      <c r="E41" s="1"/>
      <c r="F41" s="1"/>
      <c r="G41" s="1"/>
      <c r="H41" s="1"/>
    </row>
    <row r="42" spans="1:8" ht="15">
      <c r="A42" s="1"/>
      <c r="B42" s="1"/>
      <c r="C42" s="1"/>
      <c r="D42" s="1"/>
      <c r="E42" s="1"/>
      <c r="F42" s="1"/>
      <c r="G42" s="1"/>
      <c r="H42" s="1"/>
    </row>
    <row r="43" spans="1:8" ht="15">
      <c r="A43" s="1"/>
      <c r="B43" s="1"/>
      <c r="C43" s="1"/>
      <c r="D43" s="1"/>
      <c r="E43" s="1"/>
      <c r="F43" s="1"/>
      <c r="G43" s="1"/>
      <c r="H43" s="1"/>
    </row>
    <row r="44" spans="1:8" ht="15">
      <c r="A44" s="1"/>
      <c r="B44" s="1"/>
      <c r="C44" s="1"/>
      <c r="D44" s="1"/>
      <c r="E44" s="1"/>
      <c r="F44" s="1"/>
      <c r="G44" s="1"/>
      <c r="H44" s="1"/>
    </row>
    <row r="45" spans="1:8" ht="15">
      <c r="A45" s="1"/>
      <c r="B45" s="1"/>
      <c r="C45" s="1"/>
      <c r="D45" s="1"/>
      <c r="E45" s="1"/>
      <c r="F45" s="1"/>
      <c r="G45" s="1"/>
      <c r="H45" s="1"/>
    </row>
    <row r="46" spans="1:8" ht="15">
      <c r="A46" s="1"/>
      <c r="B46" s="1"/>
      <c r="C46" s="1"/>
      <c r="D46" s="1"/>
      <c r="E46" s="1"/>
      <c r="F46" s="1"/>
      <c r="G46" s="1"/>
      <c r="H46" s="1"/>
    </row>
    <row r="47" spans="1:8" ht="15">
      <c r="A47" s="1"/>
      <c r="B47" s="1"/>
      <c r="C47" s="1"/>
      <c r="D47" s="1"/>
      <c r="E47" s="1"/>
      <c r="F47" s="1"/>
      <c r="G47" s="1"/>
      <c r="H47" s="1"/>
    </row>
    <row r="48" spans="1:8" ht="15">
      <c r="A48" s="1"/>
      <c r="B48" s="1"/>
      <c r="C48" s="1"/>
      <c r="D48" s="1"/>
      <c r="E48" s="1"/>
      <c r="F48" s="1"/>
      <c r="G48" s="1"/>
      <c r="H48" s="1"/>
    </row>
    <row r="49" spans="1:8" ht="15">
      <c r="A49" s="1"/>
      <c r="B49" s="1"/>
      <c r="C49" s="1"/>
      <c r="D49" s="1"/>
      <c r="E49" s="1"/>
      <c r="F49" s="1"/>
      <c r="G49" s="1"/>
      <c r="H49" s="1"/>
    </row>
    <row r="50" spans="1:8" ht="15">
      <c r="A50" s="1"/>
      <c r="B50" s="1"/>
      <c r="C50" s="1"/>
      <c r="D50" s="1"/>
      <c r="E50" s="1"/>
      <c r="F50" s="1"/>
      <c r="G50" s="1"/>
      <c r="H50" s="1"/>
    </row>
    <row r="51" spans="1:8" ht="15">
      <c r="A51" s="1"/>
      <c r="B51" s="1"/>
      <c r="C51" s="1"/>
      <c r="D51" s="1"/>
      <c r="E51" s="1"/>
      <c r="F51" s="1"/>
      <c r="G51" s="1"/>
      <c r="H51" s="1"/>
    </row>
    <row r="52" spans="1:8" ht="15">
      <c r="A52" s="1"/>
      <c r="B52" s="1"/>
      <c r="C52" s="1"/>
      <c r="D52" s="1"/>
      <c r="E52" s="1"/>
      <c r="F52" s="1"/>
      <c r="G52" s="1"/>
      <c r="H52" s="1"/>
    </row>
    <row r="53" spans="1:8" ht="15">
      <c r="A53" s="1"/>
      <c r="B53" s="1"/>
      <c r="C53" s="1"/>
      <c r="D53" s="1"/>
      <c r="E53" s="1"/>
      <c r="F53" s="1"/>
      <c r="G53" s="1"/>
      <c r="H53" s="1"/>
    </row>
    <row r="54" spans="1:8" ht="15">
      <c r="A54" s="1"/>
      <c r="B54" s="1"/>
      <c r="C54" s="1"/>
      <c r="D54" s="1"/>
      <c r="E54" s="1"/>
      <c r="F54" s="1"/>
      <c r="G54" s="1"/>
      <c r="H54" s="1"/>
    </row>
    <row r="55" spans="1:8" ht="15">
      <c r="A55" s="1"/>
      <c r="B55" s="1"/>
      <c r="C55" s="1"/>
      <c r="D55" s="1"/>
      <c r="E55" s="1"/>
      <c r="F55" s="1"/>
      <c r="G55" s="1"/>
      <c r="H55" s="1"/>
    </row>
    <row r="56" spans="1:8" ht="15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66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36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25</v>
      </c>
      <c r="D7" s="65">
        <v>45000000</v>
      </c>
      <c r="E7" s="7"/>
      <c r="F7" s="1"/>
      <c r="G7" s="1"/>
      <c r="H7" s="1"/>
    </row>
    <row r="8" spans="1:8" ht="15.75" customHeight="1">
      <c r="A8" s="1"/>
      <c r="B8" s="6"/>
      <c r="C8" s="11" t="s">
        <v>37</v>
      </c>
      <c r="D8" s="65">
        <v>31</v>
      </c>
      <c r="E8" s="7"/>
      <c r="F8" s="1"/>
      <c r="G8" s="1"/>
      <c r="H8" s="1"/>
    </row>
    <row r="9" spans="1:8" ht="15.75" customHeight="1">
      <c r="A9" s="1"/>
      <c r="B9" s="6"/>
      <c r="C9" s="11" t="s">
        <v>38</v>
      </c>
      <c r="D9" s="70">
        <v>7.0000000000000007E-2</v>
      </c>
      <c r="E9" s="7"/>
      <c r="F9" s="1"/>
      <c r="G9" s="1"/>
      <c r="H9" s="1"/>
    </row>
    <row r="10" spans="1:8" ht="15.75" customHeight="1" thickBot="1">
      <c r="A10" s="1"/>
      <c r="B10" s="8"/>
      <c r="C10" s="9"/>
      <c r="D10" s="9"/>
      <c r="E10" s="10"/>
      <c r="F10" s="1"/>
      <c r="G10" s="1"/>
      <c r="H10" s="1"/>
    </row>
    <row r="11" spans="1:8" ht="15.75" customHeight="1">
      <c r="A11" s="1"/>
      <c r="B11" s="1"/>
      <c r="C11" s="1"/>
      <c r="D11" s="1"/>
      <c r="E11" s="1"/>
      <c r="F11" s="1"/>
      <c r="G11" s="1"/>
      <c r="H11" s="1"/>
    </row>
    <row r="12" spans="1:8" ht="15.75" customHeight="1">
      <c r="A12" s="1"/>
      <c r="B12" s="1"/>
      <c r="C12" s="2" t="s">
        <v>2</v>
      </c>
      <c r="D12" s="1"/>
      <c r="E12" s="1"/>
      <c r="F12" s="1"/>
      <c r="G12" s="1"/>
      <c r="H12" s="1"/>
    </row>
    <row r="13" spans="1:8" ht="15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5.75" customHeight="1">
      <c r="A14" s="1"/>
      <c r="B14" s="12"/>
      <c r="C14" s="13"/>
      <c r="D14" s="13"/>
      <c r="E14" s="14"/>
      <c r="F14" s="33"/>
      <c r="G14" s="33"/>
      <c r="H14" s="1"/>
    </row>
    <row r="15" spans="1:8" ht="15.75" customHeight="1">
      <c r="A15" s="1"/>
      <c r="B15" s="15"/>
      <c r="C15" s="21" t="s">
        <v>39</v>
      </c>
      <c r="D15" s="71">
        <f>D7/(1-D9)</f>
        <v>48387096.774193555</v>
      </c>
      <c r="E15" s="17"/>
      <c r="F15" s="33"/>
      <c r="G15" s="33"/>
      <c r="H15" s="1"/>
    </row>
    <row r="16" spans="1:8" ht="15.75" customHeight="1">
      <c r="A16" s="1"/>
      <c r="B16" s="15"/>
      <c r="C16" s="21"/>
      <c r="D16" s="68"/>
      <c r="E16" s="17"/>
      <c r="F16" s="33"/>
      <c r="G16" s="33"/>
      <c r="H16" s="1"/>
    </row>
    <row r="17" spans="1:8" ht="15.75" customHeight="1">
      <c r="A17" s="1"/>
      <c r="B17" s="15"/>
      <c r="C17" s="21" t="s">
        <v>40</v>
      </c>
      <c r="D17" s="67">
        <f>D15/D8</f>
        <v>1560874.0894901147</v>
      </c>
      <c r="E17" s="17"/>
      <c r="F17" s="33"/>
      <c r="G17" s="33"/>
      <c r="H17" s="1"/>
    </row>
    <row r="18" spans="1:8" ht="15.75" customHeight="1" thickBot="1">
      <c r="A18" s="1"/>
      <c r="B18" s="18"/>
      <c r="C18" s="19"/>
      <c r="D18" s="19"/>
      <c r="E18" s="20"/>
      <c r="F18" s="33"/>
      <c r="G18" s="33"/>
      <c r="H18" s="1"/>
    </row>
    <row r="19" spans="1:8" ht="15.75" customHeight="1">
      <c r="A19" s="1"/>
      <c r="B19" s="1"/>
      <c r="C19" s="1"/>
      <c r="D19" s="1"/>
      <c r="E19" s="1"/>
      <c r="F19" s="1"/>
      <c r="G19" s="1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/>
    <row r="106" spans="1:8" ht="15.75" customHeight="1"/>
    <row r="107" spans="1:8" ht="15.75" customHeight="1"/>
    <row r="108" spans="1:8" ht="15.75" customHeight="1"/>
    <row r="109" spans="1:8" ht="15.75" customHeight="1"/>
    <row r="110" spans="1:8" ht="15.75" customHeight="1"/>
    <row r="111" spans="1:8" ht="15.75" customHeight="1"/>
    <row r="112" spans="1:8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05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41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25</v>
      </c>
      <c r="D7" s="72">
        <f ca="1">'#5'!D7</f>
        <v>45000000</v>
      </c>
      <c r="E7" s="7"/>
      <c r="F7" s="1"/>
      <c r="G7" s="1"/>
      <c r="H7" s="1"/>
    </row>
    <row r="8" spans="1:8" ht="15.75" customHeight="1">
      <c r="A8" s="1"/>
      <c r="B8" s="6"/>
      <c r="C8" s="11" t="s">
        <v>37</v>
      </c>
      <c r="D8" s="72">
        <f ca="1">'#5'!D8</f>
        <v>31</v>
      </c>
      <c r="E8" s="7"/>
      <c r="F8" s="1"/>
      <c r="G8" s="1"/>
      <c r="H8" s="1"/>
    </row>
    <row r="9" spans="1:8" ht="15.75" customHeight="1">
      <c r="A9" s="1"/>
      <c r="B9" s="6"/>
      <c r="C9" s="11" t="s">
        <v>38</v>
      </c>
      <c r="D9" s="73">
        <f ca="1">'#5'!D9</f>
        <v>7.0000000000000007E-2</v>
      </c>
      <c r="E9" s="7"/>
      <c r="F9" s="1"/>
      <c r="G9" s="1"/>
      <c r="H9" s="1"/>
    </row>
    <row r="10" spans="1:8" ht="15.75" customHeight="1">
      <c r="A10" s="1"/>
      <c r="B10" s="6"/>
      <c r="C10" s="11" t="s">
        <v>113</v>
      </c>
      <c r="D10" s="65">
        <v>1900000</v>
      </c>
      <c r="E10" s="7"/>
      <c r="F10" s="1"/>
      <c r="G10" s="1"/>
      <c r="H10" s="1"/>
    </row>
    <row r="11" spans="1:8" ht="15.75" customHeight="1" thickBot="1">
      <c r="A11" s="1"/>
      <c r="B11" s="8"/>
      <c r="C11" s="9"/>
      <c r="D11" s="35"/>
      <c r="E11" s="10"/>
      <c r="F11" s="1"/>
      <c r="G11" s="1"/>
      <c r="H11" s="1"/>
    </row>
    <row r="12" spans="1:8" ht="15.75" customHeight="1">
      <c r="A12" s="1"/>
      <c r="B12" s="1"/>
      <c r="C12" s="1"/>
      <c r="D12" s="1"/>
      <c r="E12" s="1"/>
      <c r="F12" s="1"/>
      <c r="G12" s="1"/>
      <c r="H12" s="1"/>
    </row>
    <row r="13" spans="1:8" ht="15.75" customHeight="1">
      <c r="A13" s="1"/>
      <c r="B13" s="1"/>
      <c r="C13" s="2" t="s">
        <v>2</v>
      </c>
      <c r="D13" s="1"/>
      <c r="E13" s="1"/>
      <c r="F13" s="1"/>
      <c r="G13" s="1"/>
      <c r="H13" s="1"/>
    </row>
    <row r="14" spans="1:8" ht="15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2"/>
      <c r="C15" s="13"/>
      <c r="D15" s="13"/>
      <c r="E15" s="14"/>
      <c r="F15" s="33"/>
      <c r="G15" s="33"/>
      <c r="H15" s="1"/>
    </row>
    <row r="16" spans="1:8" ht="15.75" customHeight="1">
      <c r="A16" s="1"/>
      <c r="B16" s="15"/>
      <c r="C16" s="21" t="s">
        <v>39</v>
      </c>
      <c r="D16" s="75">
        <f>(D7+D10)/(1-D9)</f>
        <v>50430107.526881725</v>
      </c>
      <c r="E16" s="17"/>
      <c r="F16" s="33"/>
      <c r="G16" s="33"/>
      <c r="H16" s="1"/>
    </row>
    <row r="17" spans="1:8" ht="15.75" customHeight="1">
      <c r="A17" s="1"/>
      <c r="B17" s="15"/>
      <c r="C17" s="21"/>
      <c r="D17" s="74"/>
      <c r="E17" s="17"/>
      <c r="F17" s="33"/>
      <c r="G17" s="33"/>
      <c r="H17" s="1"/>
    </row>
    <row r="18" spans="1:8" ht="15.75" customHeight="1">
      <c r="A18" s="1"/>
      <c r="B18" s="15"/>
      <c r="C18" s="21" t="s">
        <v>40</v>
      </c>
      <c r="D18" s="67">
        <f>D16/D8</f>
        <v>1626777.662157475</v>
      </c>
      <c r="E18" s="17"/>
      <c r="F18" s="33"/>
      <c r="G18" s="33"/>
      <c r="H18" s="1"/>
    </row>
    <row r="19" spans="1:8" ht="15.75" customHeight="1" thickBot="1">
      <c r="A19" s="1"/>
      <c r="B19" s="18"/>
      <c r="C19" s="19"/>
      <c r="D19" s="19"/>
      <c r="E19" s="20"/>
      <c r="F19" s="33"/>
      <c r="G19" s="33"/>
      <c r="H19" s="1"/>
    </row>
    <row r="20" spans="1:8" ht="15.75" customHeight="1">
      <c r="A20" s="1"/>
      <c r="B20" s="1"/>
      <c r="C20" s="1"/>
      <c r="D20" s="1"/>
      <c r="E20" s="1"/>
      <c r="F20" s="1"/>
      <c r="G20" s="1"/>
      <c r="H20" s="1"/>
    </row>
    <row r="21" spans="1:8" ht="15.75" customHeight="1">
      <c r="A21" s="1"/>
      <c r="B21" s="1"/>
      <c r="C21" s="1"/>
      <c r="D21" s="1"/>
      <c r="E21" s="1"/>
      <c r="F21" s="1"/>
      <c r="G21" s="1"/>
      <c r="H21" s="1"/>
    </row>
    <row r="22" spans="1:8" ht="15.75" customHeight="1">
      <c r="A22" s="1"/>
      <c r="B22" s="1"/>
      <c r="C22" s="1"/>
      <c r="D22" s="1"/>
      <c r="E22" s="1"/>
      <c r="F22" s="1"/>
      <c r="G22" s="1"/>
      <c r="H22" s="1"/>
    </row>
    <row r="23" spans="1:8" ht="15.75" customHeight="1">
      <c r="A23" s="1"/>
      <c r="B23" s="1"/>
      <c r="C23" s="1"/>
      <c r="D23" s="1"/>
      <c r="E23" s="1"/>
      <c r="F23" s="1"/>
      <c r="G23" s="1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">
      <c r="A44" s="1"/>
      <c r="B44" s="1"/>
      <c r="C44" s="1"/>
      <c r="D44" s="1"/>
      <c r="E44" s="1"/>
      <c r="F44" s="1"/>
      <c r="G44" s="1"/>
      <c r="H44" s="1"/>
    </row>
    <row r="45" spans="1:8" ht="15">
      <c r="A45" s="1"/>
      <c r="B45" s="1"/>
      <c r="C45" s="1"/>
      <c r="D45" s="1"/>
      <c r="E45" s="1"/>
      <c r="F45" s="1"/>
      <c r="G45" s="1"/>
      <c r="H45" s="1"/>
    </row>
    <row r="46" spans="1:8" ht="15">
      <c r="A46" s="1"/>
      <c r="B46" s="1"/>
      <c r="C46" s="1"/>
      <c r="D46" s="1"/>
      <c r="E46" s="1"/>
      <c r="F46" s="1"/>
      <c r="G46" s="1"/>
      <c r="H46" s="1"/>
    </row>
    <row r="47" spans="1:8" ht="15">
      <c r="A47" s="1"/>
      <c r="B47" s="1"/>
      <c r="C47" s="1"/>
      <c r="D47" s="1"/>
      <c r="E47" s="1"/>
      <c r="F47" s="1"/>
      <c r="G47" s="1"/>
      <c r="H47" s="1"/>
    </row>
    <row r="48" spans="1:8" ht="15">
      <c r="A48" s="1"/>
      <c r="B48" s="1"/>
      <c r="C48" s="1"/>
      <c r="D48" s="1"/>
      <c r="E48" s="1"/>
      <c r="F48" s="1"/>
      <c r="G48" s="1"/>
      <c r="H48" s="1"/>
    </row>
    <row r="49" spans="1:8" ht="15">
      <c r="A49" s="1"/>
      <c r="B49" s="1"/>
      <c r="C49" s="1"/>
      <c r="D49" s="1"/>
      <c r="E49" s="1"/>
      <c r="F49" s="1"/>
      <c r="G49" s="1"/>
      <c r="H49" s="1"/>
    </row>
    <row r="50" spans="1:8" ht="15">
      <c r="A50" s="1"/>
      <c r="B50" s="1"/>
      <c r="C50" s="1"/>
      <c r="D50" s="1"/>
      <c r="E50" s="1"/>
      <c r="F50" s="1"/>
      <c r="G50" s="1"/>
      <c r="H50" s="1"/>
    </row>
    <row r="51" spans="1:8" ht="15">
      <c r="A51" s="1"/>
      <c r="B51" s="1"/>
      <c r="C51" s="1"/>
      <c r="D51" s="1"/>
      <c r="E51" s="1"/>
      <c r="F51" s="1"/>
      <c r="G51" s="1"/>
      <c r="H51" s="1"/>
    </row>
    <row r="52" spans="1:8" ht="15">
      <c r="A52" s="1"/>
      <c r="B52" s="1"/>
      <c r="C52" s="1"/>
      <c r="D52" s="1"/>
      <c r="E52" s="1"/>
      <c r="F52" s="1"/>
      <c r="G52" s="1"/>
      <c r="H52" s="1"/>
    </row>
    <row r="53" spans="1:8" ht="15">
      <c r="A53" s="1"/>
      <c r="B53" s="1"/>
      <c r="C53" s="1"/>
      <c r="D53" s="1"/>
      <c r="E53" s="1"/>
      <c r="F53" s="1"/>
      <c r="G53" s="1"/>
      <c r="H53" s="1"/>
    </row>
    <row r="54" spans="1:8" ht="15">
      <c r="A54" s="1"/>
      <c r="B54" s="1"/>
      <c r="C54" s="1"/>
      <c r="D54" s="1"/>
      <c r="E54" s="1"/>
      <c r="F54" s="1"/>
      <c r="G54" s="1"/>
      <c r="H54" s="1"/>
    </row>
    <row r="55" spans="1:8" ht="15">
      <c r="A55" s="1"/>
      <c r="B55" s="1"/>
      <c r="C55" s="1"/>
      <c r="D55" s="1"/>
      <c r="E55" s="1"/>
      <c r="F55" s="1"/>
      <c r="G55" s="1"/>
      <c r="H55" s="1"/>
    </row>
    <row r="56" spans="1:8" ht="15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</sheetData>
  <phoneticPr fontId="7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09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42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45</v>
      </c>
      <c r="D7" s="66">
        <v>26.04</v>
      </c>
      <c r="E7" s="7"/>
      <c r="F7" s="1"/>
      <c r="G7" s="1"/>
      <c r="H7" s="1"/>
    </row>
    <row r="8" spans="1:8" ht="15.75" customHeight="1">
      <c r="A8" s="1"/>
      <c r="B8" s="6"/>
      <c r="C8" s="11" t="s">
        <v>44</v>
      </c>
      <c r="D8" s="49">
        <v>7000000</v>
      </c>
      <c r="E8" s="7"/>
      <c r="F8" s="1"/>
      <c r="G8" s="1"/>
      <c r="H8" s="1"/>
    </row>
    <row r="9" spans="1:8" ht="15.75" customHeight="1">
      <c r="A9" s="1"/>
      <c r="B9" s="6"/>
      <c r="C9" s="11" t="s">
        <v>43</v>
      </c>
      <c r="D9" s="66">
        <v>28</v>
      </c>
      <c r="E9" s="7"/>
      <c r="F9" s="1"/>
      <c r="G9" s="1"/>
      <c r="H9" s="1"/>
    </row>
    <row r="10" spans="1:8" ht="15.75" customHeight="1">
      <c r="A10" s="1"/>
      <c r="B10" s="6"/>
      <c r="C10" s="11" t="s">
        <v>5</v>
      </c>
      <c r="D10" s="66">
        <v>32.299999999999997</v>
      </c>
      <c r="E10" s="7"/>
      <c r="F10" s="1"/>
      <c r="G10" s="1"/>
      <c r="H10" s="1"/>
    </row>
    <row r="11" spans="1:8" ht="15.75" customHeight="1">
      <c r="A11" s="1"/>
      <c r="B11" s="6"/>
      <c r="C11" s="11" t="s">
        <v>46</v>
      </c>
      <c r="D11" s="65">
        <v>1850000</v>
      </c>
      <c r="E11" s="7"/>
      <c r="F11" s="1"/>
      <c r="G11" s="1"/>
      <c r="H11" s="1"/>
    </row>
    <row r="12" spans="1:8" ht="15.75" customHeight="1">
      <c r="A12" s="1"/>
      <c r="B12" s="6"/>
      <c r="C12" s="11" t="s">
        <v>47</v>
      </c>
      <c r="D12" s="65">
        <v>370000</v>
      </c>
      <c r="E12" s="7"/>
      <c r="F12" s="1"/>
      <c r="G12" s="1"/>
      <c r="H12" s="1"/>
    </row>
    <row r="13" spans="1:8" ht="15.75" customHeight="1" thickBot="1">
      <c r="A13" s="1"/>
      <c r="B13" s="8"/>
      <c r="C13" s="9"/>
      <c r="D13" s="35"/>
      <c r="E13" s="10"/>
      <c r="F13" s="1"/>
      <c r="G13" s="1"/>
      <c r="H13" s="1"/>
    </row>
    <row r="14" spans="1:8" ht="15.75" customHeight="1">
      <c r="A14" s="1"/>
      <c r="B14" s="1"/>
      <c r="C14" s="1"/>
      <c r="D14" s="1"/>
      <c r="E14" s="1"/>
      <c r="F14" s="1"/>
      <c r="G14" s="1"/>
      <c r="H14" s="1"/>
    </row>
    <row r="15" spans="1:8" ht="15.75" customHeight="1">
      <c r="A15" s="1"/>
      <c r="B15" s="1"/>
      <c r="C15" s="2" t="s">
        <v>2</v>
      </c>
      <c r="D15" s="1"/>
      <c r="E15" s="1"/>
      <c r="F15" s="1"/>
      <c r="G15" s="1"/>
      <c r="H15" s="1"/>
    </row>
    <row r="16" spans="1:8" ht="15.75" customHeight="1" thickBo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2"/>
      <c r="C17" s="13"/>
      <c r="D17" s="13"/>
      <c r="E17" s="14"/>
      <c r="F17" s="33"/>
      <c r="G17" s="33"/>
      <c r="H17" s="1"/>
    </row>
    <row r="18" spans="1:8" ht="15.75" customHeight="1">
      <c r="A18" s="1"/>
      <c r="B18" s="15"/>
      <c r="C18" s="16" t="s">
        <v>48</v>
      </c>
      <c r="D18" s="76">
        <f>(D8*D7)-(D11+D12)</f>
        <v>180060000</v>
      </c>
      <c r="E18" s="17"/>
      <c r="F18" s="33"/>
      <c r="G18" s="33"/>
      <c r="H18" s="1"/>
    </row>
    <row r="19" spans="1:8" ht="15.75" customHeight="1">
      <c r="A19" s="1"/>
      <c r="B19" s="15"/>
      <c r="C19" s="16" t="s">
        <v>49</v>
      </c>
      <c r="D19" s="76">
        <f>D11+(D9-D7)*(D8)</f>
        <v>15570000.000000006</v>
      </c>
      <c r="E19" s="17"/>
      <c r="F19" s="33"/>
      <c r="G19" s="33"/>
      <c r="H19" s="1"/>
    </row>
    <row r="20" spans="1:8" ht="15.75" customHeight="1">
      <c r="A20" s="1"/>
      <c r="B20" s="15"/>
      <c r="C20" s="16" t="s">
        <v>50</v>
      </c>
      <c r="D20" s="76">
        <f>D12+(D10-D9)*(D8)</f>
        <v>30469999.999999981</v>
      </c>
      <c r="E20" s="17"/>
      <c r="F20" s="33"/>
      <c r="G20" s="33"/>
      <c r="H20" s="1"/>
    </row>
    <row r="21" spans="1:8" ht="15.75" customHeight="1">
      <c r="A21" s="1"/>
      <c r="B21" s="15"/>
      <c r="C21" s="21" t="s">
        <v>51</v>
      </c>
      <c r="D21" s="77">
        <f>D19+D20</f>
        <v>46039999.999999985</v>
      </c>
      <c r="E21" s="17"/>
      <c r="F21" s="33"/>
      <c r="G21" s="33"/>
      <c r="H21" s="1"/>
    </row>
    <row r="22" spans="1:8" ht="15.75" customHeight="1">
      <c r="A22" s="1"/>
      <c r="B22" s="15"/>
      <c r="C22" s="21" t="s">
        <v>114</v>
      </c>
      <c r="D22" s="37">
        <f>D21/D18</f>
        <v>0.25569254692880145</v>
      </c>
      <c r="E22" s="17"/>
      <c r="F22" s="33"/>
      <c r="G22" s="33"/>
      <c r="H22" s="1"/>
    </row>
    <row r="23" spans="1:8" ht="15.75" customHeight="1" thickBot="1">
      <c r="A23" s="1"/>
      <c r="B23" s="18"/>
      <c r="C23" s="19"/>
      <c r="D23" s="19"/>
      <c r="E23" s="20"/>
      <c r="F23" s="33"/>
      <c r="G23" s="33"/>
      <c r="H23" s="1"/>
    </row>
    <row r="24" spans="1:8" ht="15.75" customHeight="1">
      <c r="A24" s="1"/>
      <c r="B24" s="1"/>
      <c r="C24" s="1"/>
      <c r="D24" s="1"/>
      <c r="E24" s="1"/>
      <c r="F24" s="1"/>
      <c r="G24" s="1"/>
      <c r="H24" s="1"/>
    </row>
    <row r="25" spans="1:8" ht="15.75" customHeight="1">
      <c r="A25" s="1"/>
      <c r="B25" s="1"/>
      <c r="C25" s="1"/>
      <c r="D25" s="1"/>
      <c r="E25" s="1"/>
      <c r="F25" s="1"/>
      <c r="G25" s="1"/>
      <c r="H25" s="1"/>
    </row>
    <row r="26" spans="1:8" ht="15.75" customHeight="1">
      <c r="A26" s="1"/>
      <c r="B26" s="1"/>
      <c r="C26" s="1"/>
      <c r="D26" s="1"/>
      <c r="E26" s="1"/>
      <c r="F26" s="1"/>
      <c r="G26" s="1"/>
      <c r="H26" s="1"/>
    </row>
    <row r="27" spans="1:8" ht="15.75" customHeight="1">
      <c r="A27" s="1"/>
      <c r="B27" s="1"/>
      <c r="C27" s="1"/>
      <c r="D27" s="1"/>
      <c r="E27" s="1"/>
      <c r="F27" s="1"/>
      <c r="G27" s="1"/>
      <c r="H27" s="1"/>
    </row>
    <row r="28" spans="1:8" ht="15.75" customHeight="1">
      <c r="A28" s="1"/>
      <c r="B28" s="1"/>
      <c r="C28" s="1"/>
      <c r="D28" s="1"/>
      <c r="E28" s="1"/>
      <c r="F28" s="1"/>
      <c r="G28" s="1"/>
      <c r="H28" s="1"/>
    </row>
    <row r="29" spans="1:8" ht="15.75" customHeight="1">
      <c r="A29" s="1"/>
      <c r="B29" s="1"/>
      <c r="C29" s="1"/>
      <c r="D29" s="1"/>
      <c r="E29" s="1"/>
      <c r="F29" s="1"/>
      <c r="G29" s="1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">
      <c r="A53" s="1"/>
      <c r="B53" s="1"/>
      <c r="C53" s="1"/>
      <c r="D53" s="1"/>
      <c r="E53" s="1"/>
      <c r="F53" s="1"/>
      <c r="G53" s="1"/>
      <c r="H53" s="1"/>
    </row>
    <row r="54" spans="1:8" ht="15">
      <c r="A54" s="1"/>
      <c r="B54" s="1"/>
      <c r="C54" s="1"/>
      <c r="D54" s="1"/>
      <c r="E54" s="1"/>
      <c r="F54" s="1"/>
      <c r="G54" s="1"/>
      <c r="H54" s="1"/>
    </row>
    <row r="55" spans="1:8" ht="15">
      <c r="A55" s="1"/>
      <c r="B55" s="1"/>
      <c r="C55" s="1"/>
      <c r="D55" s="1"/>
      <c r="E55" s="1"/>
      <c r="F55" s="1"/>
      <c r="G55" s="1"/>
      <c r="H55" s="1"/>
    </row>
    <row r="56" spans="1:8" ht="15">
      <c r="A56" s="1"/>
      <c r="B56" s="1"/>
      <c r="C56" s="1"/>
      <c r="D56" s="1"/>
      <c r="E56" s="1"/>
      <c r="F56" s="1"/>
      <c r="G56" s="1"/>
      <c r="H56" s="1"/>
    </row>
    <row r="57" spans="1:8" ht="15">
      <c r="A57" s="1"/>
      <c r="B57" s="1"/>
      <c r="C57" s="1"/>
      <c r="D57" s="1"/>
      <c r="E57" s="1"/>
      <c r="F57" s="1"/>
      <c r="G57" s="1"/>
      <c r="H57" s="1"/>
    </row>
    <row r="58" spans="1:8" ht="15">
      <c r="A58" s="1"/>
      <c r="B58" s="1"/>
      <c r="C58" s="1"/>
      <c r="D58" s="1"/>
      <c r="E58" s="1"/>
      <c r="F58" s="1"/>
      <c r="G58" s="1"/>
      <c r="H58" s="1"/>
    </row>
    <row r="59" spans="1:8" ht="15">
      <c r="A59" s="1"/>
      <c r="B59" s="1"/>
      <c r="C59" s="1"/>
      <c r="D59" s="1"/>
      <c r="E59" s="1"/>
      <c r="F59" s="1"/>
      <c r="G59" s="1"/>
      <c r="H59" s="1"/>
    </row>
    <row r="60" spans="1:8" ht="15">
      <c r="A60" s="1"/>
      <c r="B60" s="1"/>
      <c r="C60" s="1"/>
      <c r="D60" s="1"/>
      <c r="E60" s="1"/>
      <c r="F60" s="1"/>
      <c r="G60" s="1"/>
      <c r="H60" s="1"/>
    </row>
    <row r="61" spans="1:8" ht="15">
      <c r="A61" s="1"/>
      <c r="B61" s="1"/>
      <c r="C61" s="1"/>
      <c r="D61" s="1"/>
      <c r="E61" s="1"/>
      <c r="F61" s="1"/>
      <c r="G61" s="1"/>
      <c r="H61" s="1"/>
    </row>
    <row r="62" spans="1:8" ht="15">
      <c r="A62" s="1"/>
      <c r="B62" s="1"/>
      <c r="C62" s="1"/>
      <c r="D62" s="1"/>
      <c r="E62" s="1"/>
      <c r="F62" s="1"/>
      <c r="G62" s="1"/>
      <c r="H62" s="1"/>
    </row>
    <row r="63" spans="1:8" ht="15">
      <c r="A63" s="1"/>
      <c r="B63" s="1"/>
      <c r="C63" s="1"/>
      <c r="D63" s="1"/>
      <c r="E63" s="1"/>
      <c r="F63" s="1"/>
      <c r="G63" s="1"/>
      <c r="H63" s="1"/>
    </row>
    <row r="64" spans="1:8" ht="15">
      <c r="A64" s="1"/>
      <c r="B64" s="1"/>
      <c r="C64" s="1"/>
      <c r="D64" s="1"/>
      <c r="E64" s="1"/>
      <c r="F64" s="1"/>
      <c r="G64" s="1"/>
      <c r="H64" s="1"/>
    </row>
    <row r="65" spans="1:8" ht="15">
      <c r="A65" s="1"/>
      <c r="B65" s="1"/>
      <c r="C65" s="1"/>
      <c r="D65" s="1"/>
      <c r="E65" s="1"/>
      <c r="F65" s="1"/>
      <c r="G65" s="1"/>
      <c r="H65" s="1"/>
    </row>
    <row r="66" spans="1:8" ht="15">
      <c r="A66" s="1"/>
      <c r="B66" s="1"/>
      <c r="C66" s="1"/>
      <c r="D66" s="1"/>
      <c r="E66" s="1"/>
      <c r="F66" s="1"/>
      <c r="G66" s="1"/>
      <c r="H66" s="1"/>
    </row>
    <row r="67" spans="1:8" ht="15">
      <c r="A67" s="1"/>
      <c r="B67" s="1"/>
      <c r="C67" s="1"/>
      <c r="D67" s="1"/>
      <c r="E67" s="1"/>
      <c r="F67" s="1"/>
      <c r="G67" s="1"/>
      <c r="H67" s="1"/>
    </row>
    <row r="68" spans="1:8" ht="15">
      <c r="A68" s="1"/>
      <c r="B68" s="1"/>
      <c r="C68" s="1"/>
      <c r="D68" s="1"/>
      <c r="E68" s="1"/>
      <c r="F68" s="1"/>
      <c r="G68" s="1"/>
      <c r="H68" s="1"/>
    </row>
    <row r="69" spans="1:8" ht="15">
      <c r="A69" s="1"/>
      <c r="B69" s="1"/>
      <c r="C69" s="1"/>
      <c r="D69" s="1"/>
      <c r="E69" s="1"/>
      <c r="F69" s="1"/>
      <c r="G69" s="1"/>
      <c r="H69" s="1"/>
    </row>
    <row r="70" spans="1:8" ht="15">
      <c r="A70" s="1"/>
      <c r="B70" s="1"/>
      <c r="C70" s="1"/>
      <c r="D70" s="1"/>
      <c r="E70" s="1"/>
      <c r="F70" s="1"/>
      <c r="G70" s="1"/>
      <c r="H70" s="1"/>
    </row>
    <row r="71" spans="1:8" ht="15">
      <c r="A71" s="1"/>
      <c r="B71" s="1"/>
      <c r="C71" s="1"/>
      <c r="D71" s="1"/>
      <c r="E71" s="1"/>
      <c r="F71" s="1"/>
      <c r="G71" s="1"/>
      <c r="H71" s="1"/>
    </row>
    <row r="72" spans="1:8" ht="15">
      <c r="A72" s="1"/>
      <c r="B72" s="1"/>
      <c r="C72" s="1"/>
      <c r="D72" s="1"/>
      <c r="E72" s="1"/>
      <c r="F72" s="1"/>
      <c r="G72" s="1"/>
      <c r="H72" s="1"/>
    </row>
    <row r="73" spans="1:8" ht="15">
      <c r="A73" s="1"/>
      <c r="B73" s="1"/>
      <c r="C73" s="1"/>
      <c r="D73" s="1"/>
      <c r="E73" s="1"/>
      <c r="F73" s="1"/>
      <c r="G73" s="1"/>
      <c r="H73" s="1"/>
    </row>
    <row r="74" spans="1:8" ht="15">
      <c r="A74" s="1"/>
      <c r="B74" s="1"/>
      <c r="C74" s="1"/>
      <c r="D74" s="1"/>
      <c r="E74" s="1"/>
      <c r="F74" s="1"/>
      <c r="G74" s="1"/>
      <c r="H74" s="1"/>
    </row>
    <row r="75" spans="1:8" ht="15">
      <c r="A75" s="1"/>
      <c r="B75" s="1"/>
      <c r="C75" s="1"/>
      <c r="D75" s="1"/>
      <c r="E75" s="1"/>
      <c r="F75" s="1"/>
      <c r="G75" s="1"/>
      <c r="H75" s="1"/>
    </row>
    <row r="76" spans="1:8" ht="15">
      <c r="A76" s="1"/>
      <c r="B76" s="1"/>
      <c r="C76" s="1"/>
      <c r="D76" s="1"/>
      <c r="E76" s="1"/>
      <c r="F76" s="1"/>
      <c r="G76" s="1"/>
      <c r="H76" s="1"/>
    </row>
    <row r="77" spans="1:8" ht="15">
      <c r="A77" s="1"/>
      <c r="B77" s="1"/>
      <c r="C77" s="1"/>
      <c r="D77" s="1"/>
      <c r="E77" s="1"/>
      <c r="F77" s="1"/>
      <c r="G77" s="1"/>
      <c r="H77" s="1"/>
    </row>
    <row r="78" spans="1:8" ht="15">
      <c r="A78" s="1"/>
      <c r="B78" s="1"/>
      <c r="C78" s="1"/>
      <c r="D78" s="1"/>
      <c r="E78" s="1"/>
      <c r="F78" s="1"/>
      <c r="G78" s="1"/>
      <c r="H78" s="1"/>
    </row>
    <row r="79" spans="1:8" ht="15">
      <c r="A79" s="1"/>
      <c r="B79" s="1"/>
      <c r="C79" s="1"/>
      <c r="D79" s="1"/>
      <c r="E79" s="1"/>
      <c r="F79" s="1"/>
      <c r="G79" s="1"/>
      <c r="H79" s="1"/>
    </row>
    <row r="80" spans="1:8" ht="15">
      <c r="A80" s="1"/>
      <c r="B80" s="1"/>
      <c r="C80" s="1"/>
      <c r="D80" s="1"/>
      <c r="E80" s="1"/>
      <c r="F80" s="1"/>
      <c r="G80" s="1"/>
      <c r="H80" s="1"/>
    </row>
    <row r="81" spans="1:8" ht="15">
      <c r="A81" s="1"/>
      <c r="B81" s="1"/>
      <c r="C81" s="1"/>
      <c r="D81" s="1"/>
      <c r="E81" s="1"/>
      <c r="F81" s="1"/>
      <c r="G81" s="1"/>
      <c r="H81" s="1"/>
    </row>
    <row r="82" spans="1:8" ht="15">
      <c r="A82" s="1"/>
      <c r="B82" s="1"/>
      <c r="C82" s="1"/>
      <c r="D82" s="1"/>
      <c r="E82" s="1"/>
      <c r="F82" s="1"/>
      <c r="G82" s="1"/>
      <c r="H82" s="1"/>
    </row>
    <row r="83" spans="1:8" ht="15">
      <c r="A83" s="1"/>
      <c r="B83" s="1"/>
      <c r="C83" s="1"/>
      <c r="D83" s="1"/>
      <c r="E83" s="1"/>
      <c r="F83" s="1"/>
      <c r="G83" s="1"/>
      <c r="H83" s="1"/>
    </row>
    <row r="84" spans="1:8" ht="15">
      <c r="A84" s="1"/>
      <c r="B84" s="1"/>
      <c r="C84" s="1"/>
      <c r="D84" s="1"/>
      <c r="E84" s="1"/>
      <c r="F84" s="1"/>
      <c r="G84" s="1"/>
      <c r="H84" s="1"/>
    </row>
    <row r="85" spans="1:8" ht="15">
      <c r="A85" s="1"/>
      <c r="B85" s="1"/>
      <c r="C85" s="1"/>
      <c r="D85" s="1"/>
      <c r="E85" s="1"/>
      <c r="F85" s="1"/>
      <c r="G85" s="1"/>
      <c r="H85" s="1"/>
    </row>
    <row r="86" spans="1:8" ht="15">
      <c r="A86" s="1"/>
      <c r="B86" s="1"/>
      <c r="C86" s="1"/>
      <c r="D86" s="1"/>
      <c r="E86" s="1"/>
      <c r="F86" s="1"/>
      <c r="G86" s="1"/>
      <c r="H86" s="1"/>
    </row>
    <row r="87" spans="1:8" ht="15">
      <c r="A87" s="1"/>
      <c r="B87" s="1"/>
      <c r="C87" s="1"/>
      <c r="D87" s="1"/>
      <c r="E87" s="1"/>
      <c r="F87" s="1"/>
      <c r="G87" s="1"/>
      <c r="H87" s="1"/>
    </row>
    <row r="88" spans="1:8" ht="15">
      <c r="A88" s="1"/>
      <c r="B88" s="1"/>
      <c r="C88" s="1"/>
      <c r="D88" s="1"/>
      <c r="E88" s="1"/>
      <c r="F88" s="1"/>
      <c r="G88" s="1"/>
      <c r="H88" s="1"/>
    </row>
    <row r="89" spans="1:8" ht="15">
      <c r="A89" s="1"/>
      <c r="B89" s="1"/>
      <c r="C89" s="1"/>
      <c r="D89" s="1"/>
      <c r="E89" s="1"/>
      <c r="F89" s="1"/>
      <c r="G89" s="1"/>
      <c r="H89" s="1"/>
    </row>
    <row r="90" spans="1:8" ht="15">
      <c r="A90" s="1"/>
      <c r="B90" s="1"/>
      <c r="C90" s="1"/>
      <c r="D90" s="1"/>
      <c r="E90" s="1"/>
      <c r="F90" s="1"/>
      <c r="G90" s="1"/>
      <c r="H90" s="1"/>
    </row>
    <row r="91" spans="1:8" ht="15">
      <c r="A91" s="1"/>
      <c r="B91" s="1"/>
      <c r="C91" s="1"/>
      <c r="D91" s="1"/>
      <c r="E91" s="1"/>
      <c r="F91" s="1"/>
      <c r="G91" s="1"/>
      <c r="H91" s="1"/>
    </row>
    <row r="92" spans="1:8" ht="15">
      <c r="A92" s="1"/>
      <c r="B92" s="1"/>
      <c r="C92" s="1"/>
      <c r="D92" s="1"/>
      <c r="E92" s="1"/>
      <c r="F92" s="1"/>
      <c r="G92" s="1"/>
      <c r="H92" s="1"/>
    </row>
    <row r="93" spans="1:8" ht="15">
      <c r="A93" s="1"/>
      <c r="B93" s="1"/>
      <c r="C93" s="1"/>
      <c r="D93" s="1"/>
      <c r="E93" s="1"/>
      <c r="F93" s="1"/>
      <c r="G93" s="1"/>
      <c r="H93" s="1"/>
    </row>
    <row r="94" spans="1:8" ht="15">
      <c r="A94" s="1"/>
      <c r="B94" s="1"/>
      <c r="C94" s="1"/>
      <c r="D94" s="1"/>
      <c r="E94" s="1"/>
      <c r="F94" s="1"/>
      <c r="G94" s="1"/>
      <c r="H94" s="1"/>
    </row>
    <row r="95" spans="1:8" ht="15">
      <c r="A95" s="1"/>
      <c r="B95" s="1"/>
      <c r="C95" s="1"/>
      <c r="D95" s="1"/>
      <c r="E95" s="1"/>
      <c r="F95" s="1"/>
      <c r="G95" s="1"/>
      <c r="H95" s="1"/>
    </row>
    <row r="96" spans="1:8" ht="15">
      <c r="A96" s="1"/>
      <c r="B96" s="1"/>
      <c r="C96" s="1"/>
      <c r="D96" s="1"/>
      <c r="E96" s="1"/>
      <c r="F96" s="1"/>
      <c r="G96" s="1"/>
      <c r="H96" s="1"/>
    </row>
    <row r="97" spans="1:8" ht="15">
      <c r="A97" s="1"/>
      <c r="B97" s="1"/>
      <c r="C97" s="1"/>
      <c r="D97" s="1"/>
      <c r="E97" s="1"/>
      <c r="F97" s="1"/>
      <c r="G97" s="1"/>
      <c r="H97" s="1"/>
    </row>
    <row r="98" spans="1:8" ht="15">
      <c r="A98" s="1"/>
      <c r="B98" s="1"/>
      <c r="C98" s="1"/>
      <c r="D98" s="1"/>
      <c r="E98" s="1"/>
      <c r="F98" s="1"/>
      <c r="G98" s="1"/>
      <c r="H98" s="1"/>
    </row>
    <row r="99" spans="1:8" ht="15">
      <c r="A99" s="1"/>
      <c r="B99" s="1"/>
      <c r="C99" s="1"/>
      <c r="D99" s="1"/>
      <c r="E99" s="1"/>
      <c r="F99" s="1"/>
      <c r="G99" s="1"/>
      <c r="H99" s="1"/>
    </row>
    <row r="100" spans="1:8" ht="15">
      <c r="A100" s="1"/>
      <c r="B100" s="1"/>
      <c r="C100" s="1"/>
      <c r="D100" s="1"/>
      <c r="E100" s="1"/>
      <c r="F100" s="1"/>
      <c r="G100" s="1"/>
      <c r="H100" s="1"/>
    </row>
    <row r="101" spans="1:8" ht="15">
      <c r="A101" s="1"/>
      <c r="B101" s="1"/>
      <c r="C101" s="1"/>
      <c r="D101" s="1"/>
      <c r="E101" s="1"/>
      <c r="F101" s="1"/>
      <c r="G101" s="1"/>
      <c r="H101" s="1"/>
    </row>
    <row r="102" spans="1:8" ht="15">
      <c r="A102" s="1"/>
      <c r="B102" s="1"/>
      <c r="C102" s="1"/>
      <c r="D102" s="1"/>
      <c r="E102" s="1"/>
      <c r="F102" s="1"/>
      <c r="G102" s="1"/>
      <c r="H102" s="1"/>
    </row>
    <row r="103" spans="1:8" ht="15">
      <c r="A103" s="1"/>
      <c r="B103" s="1"/>
      <c r="C103" s="1"/>
      <c r="D103" s="1"/>
      <c r="E103" s="1"/>
      <c r="F103" s="1"/>
      <c r="G103" s="1"/>
      <c r="H103" s="1"/>
    </row>
    <row r="104" spans="1:8" ht="15">
      <c r="A104" s="1"/>
      <c r="B104" s="1"/>
      <c r="C104" s="1"/>
      <c r="D104" s="1"/>
      <c r="E104" s="1"/>
      <c r="F104" s="1"/>
      <c r="G104" s="1"/>
      <c r="H104" s="1"/>
    </row>
    <row r="105" spans="1:8" ht="15">
      <c r="A105" s="1"/>
      <c r="B105" s="1"/>
      <c r="C105" s="1"/>
      <c r="D105" s="1"/>
      <c r="E105" s="1"/>
      <c r="F105" s="1"/>
      <c r="G105" s="1"/>
      <c r="H105" s="1"/>
    </row>
    <row r="106" spans="1:8" ht="15">
      <c r="A106" s="1"/>
      <c r="B106" s="1"/>
      <c r="C106" s="1"/>
      <c r="D106" s="1"/>
      <c r="E106" s="1"/>
      <c r="F106" s="1"/>
      <c r="G106" s="1"/>
      <c r="H106" s="1"/>
    </row>
    <row r="107" spans="1:8" ht="15">
      <c r="A107" s="1"/>
      <c r="B107" s="1"/>
      <c r="C107" s="1"/>
      <c r="D107" s="1"/>
      <c r="E107" s="1"/>
      <c r="F107" s="1"/>
      <c r="G107" s="1"/>
      <c r="H107" s="1"/>
    </row>
    <row r="108" spans="1:8" ht="15">
      <c r="A108" s="1"/>
      <c r="B108" s="1"/>
      <c r="C108" s="1"/>
      <c r="D108" s="1"/>
      <c r="E108" s="1"/>
      <c r="F108" s="1"/>
      <c r="G108" s="1"/>
      <c r="H108" s="1"/>
    </row>
    <row r="109" spans="1:8" ht="15">
      <c r="A109" s="1"/>
      <c r="B109" s="1"/>
      <c r="C109" s="1"/>
      <c r="D109" s="1"/>
      <c r="E109" s="1"/>
      <c r="F109" s="1"/>
      <c r="G109" s="1"/>
      <c r="H109" s="1"/>
    </row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40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8.140625" customWidth="1"/>
    <col min="5" max="5" width="3.140625" customWidth="1"/>
    <col min="6" max="6" width="17" customWidth="1"/>
    <col min="7" max="7" width="3.140625" customWidth="1"/>
  </cols>
  <sheetData>
    <row r="1" spans="1:8" ht="18">
      <c r="A1" s="1"/>
      <c r="B1" s="1"/>
      <c r="C1" s="98" t="s">
        <v>181</v>
      </c>
      <c r="D1" s="1"/>
      <c r="E1" s="1"/>
      <c r="F1" s="1"/>
      <c r="G1" s="1"/>
      <c r="H1" s="1"/>
    </row>
    <row r="2" spans="1:8" ht="15.75" customHeight="1">
      <c r="A2" s="1"/>
      <c r="B2" s="1"/>
      <c r="C2" s="1" t="s">
        <v>52</v>
      </c>
      <c r="D2" s="1"/>
      <c r="E2" s="1"/>
      <c r="F2" s="1"/>
      <c r="G2" s="1"/>
      <c r="H2" s="1"/>
    </row>
    <row r="3" spans="1:8" ht="15.75" customHeight="1">
      <c r="A3" s="1"/>
      <c r="B3" s="1"/>
      <c r="C3" s="1"/>
      <c r="D3" s="1"/>
      <c r="E3" s="1"/>
      <c r="F3" s="1"/>
      <c r="G3" s="1"/>
      <c r="H3" s="1"/>
    </row>
    <row r="4" spans="1:8" ht="15.75" customHeight="1">
      <c r="A4" s="1"/>
      <c r="B4" s="1"/>
      <c r="C4" s="2" t="s">
        <v>1</v>
      </c>
      <c r="D4" s="1"/>
      <c r="E4" s="1"/>
      <c r="F4" s="1"/>
      <c r="G4" s="1"/>
      <c r="H4" s="1"/>
    </row>
    <row r="5" spans="1:8" ht="15.75" customHeight="1" thickBot="1">
      <c r="A5" s="1"/>
      <c r="B5" s="1"/>
      <c r="C5" s="1"/>
      <c r="D5" s="1"/>
      <c r="E5" s="1"/>
      <c r="F5" s="1"/>
      <c r="G5" s="1"/>
      <c r="H5" s="1"/>
    </row>
    <row r="6" spans="1:8" ht="15.75" customHeight="1">
      <c r="A6" s="1"/>
      <c r="B6" s="3"/>
      <c r="C6" s="4"/>
      <c r="D6" s="4"/>
      <c r="E6" s="5"/>
      <c r="F6" s="1"/>
      <c r="G6" s="1"/>
      <c r="H6" s="1"/>
    </row>
    <row r="7" spans="1:8" ht="15.75" customHeight="1">
      <c r="A7" s="1"/>
      <c r="B7" s="6"/>
      <c r="C7" s="11" t="s">
        <v>3</v>
      </c>
      <c r="D7" s="49">
        <v>135000</v>
      </c>
      <c r="E7" s="7"/>
      <c r="F7" s="1"/>
      <c r="G7" s="1"/>
      <c r="H7" s="1"/>
    </row>
    <row r="8" spans="1:8" ht="15.75" customHeight="1">
      <c r="A8" s="1"/>
      <c r="B8" s="6"/>
      <c r="C8" s="11" t="s">
        <v>53</v>
      </c>
      <c r="D8" s="65">
        <v>75</v>
      </c>
      <c r="E8" s="7"/>
      <c r="F8" s="1"/>
      <c r="G8" s="1"/>
      <c r="H8" s="1"/>
    </row>
    <row r="9" spans="1:8" ht="15.75" customHeight="1">
      <c r="A9" s="1"/>
      <c r="B9" s="6"/>
      <c r="C9" s="11" t="s">
        <v>54</v>
      </c>
      <c r="D9" s="108">
        <f>D7*D8</f>
        <v>10125000</v>
      </c>
      <c r="E9" s="7"/>
      <c r="F9" s="1"/>
      <c r="G9" s="1"/>
      <c r="H9" s="1"/>
    </row>
    <row r="10" spans="1:8" ht="15.75" customHeight="1">
      <c r="A10" s="1"/>
      <c r="B10" s="6"/>
      <c r="C10" s="11" t="s">
        <v>55</v>
      </c>
      <c r="D10" s="49">
        <v>30000</v>
      </c>
      <c r="E10" s="7"/>
      <c r="F10" s="1"/>
      <c r="G10" s="1"/>
      <c r="H10" s="1"/>
    </row>
    <row r="11" spans="1:8" ht="15.75" customHeight="1">
      <c r="A11" s="1"/>
      <c r="B11" s="6"/>
      <c r="C11" s="11" t="s">
        <v>56</v>
      </c>
      <c r="D11" s="65"/>
      <c r="E11" s="7"/>
      <c r="F11" s="1"/>
      <c r="G11" s="1"/>
      <c r="H11" s="1"/>
    </row>
    <row r="12" spans="1:8" ht="15.75" customHeight="1">
      <c r="A12" s="1"/>
      <c r="B12" s="6"/>
      <c r="C12" s="11" t="s">
        <v>57</v>
      </c>
      <c r="D12" s="65">
        <v>75</v>
      </c>
      <c r="E12" s="7"/>
      <c r="F12" s="1"/>
      <c r="G12" s="1"/>
      <c r="H12" s="1"/>
    </row>
    <row r="13" spans="1:8" ht="15.75" customHeight="1">
      <c r="A13" s="1"/>
      <c r="B13" s="6"/>
      <c r="C13" s="11" t="s">
        <v>58</v>
      </c>
      <c r="D13" s="65">
        <v>70</v>
      </c>
      <c r="E13" s="7"/>
      <c r="F13" s="1"/>
      <c r="G13" s="1"/>
      <c r="H13" s="1"/>
    </row>
    <row r="14" spans="1:8" ht="15.75" customHeight="1">
      <c r="A14" s="1"/>
      <c r="B14" s="6"/>
      <c r="C14" s="11" t="s">
        <v>59</v>
      </c>
      <c r="D14" s="65">
        <v>65</v>
      </c>
      <c r="E14" s="7"/>
      <c r="F14" s="1"/>
      <c r="G14" s="1"/>
      <c r="H14" s="1"/>
    </row>
    <row r="15" spans="1:8" ht="15.75" customHeight="1" thickBot="1">
      <c r="A15" s="1"/>
      <c r="B15" s="8"/>
      <c r="C15" s="9"/>
      <c r="D15" s="35"/>
      <c r="E15" s="10"/>
      <c r="F15" s="1"/>
      <c r="G15" s="1"/>
      <c r="H15" s="1"/>
    </row>
    <row r="16" spans="1:8" ht="15.75" customHeight="1">
      <c r="A16" s="1"/>
      <c r="B16" s="1"/>
      <c r="C16" s="1"/>
      <c r="D16" s="1"/>
      <c r="E16" s="1"/>
      <c r="F16" s="1"/>
      <c r="G16" s="1"/>
      <c r="H16" s="1"/>
    </row>
    <row r="17" spans="1:8" ht="15.75" customHeight="1">
      <c r="A17" s="1"/>
      <c r="B17" s="1"/>
      <c r="C17" s="2" t="s">
        <v>2</v>
      </c>
      <c r="D17" s="1"/>
      <c r="E17" s="1"/>
      <c r="F17" s="1"/>
      <c r="G17" s="1"/>
      <c r="H17" s="1"/>
    </row>
    <row r="18" spans="1:8" ht="15.75" customHeight="1" thickBot="1">
      <c r="A18" s="1"/>
      <c r="B18" s="1"/>
      <c r="C18" s="1"/>
      <c r="D18" s="1"/>
      <c r="E18" s="1"/>
      <c r="F18" s="1"/>
      <c r="G18" s="1"/>
      <c r="H18" s="1"/>
    </row>
    <row r="19" spans="1:8" ht="15.75" customHeight="1">
      <c r="A19" s="1"/>
      <c r="B19" s="12"/>
      <c r="C19" s="13"/>
      <c r="D19" s="13"/>
      <c r="E19" s="14"/>
      <c r="F19" s="33"/>
      <c r="G19" s="33"/>
      <c r="H19" s="1"/>
    </row>
    <row r="20" spans="1:8" ht="15.75" customHeight="1">
      <c r="A20" s="1"/>
      <c r="B20" s="15"/>
      <c r="C20" s="16" t="s">
        <v>8</v>
      </c>
      <c r="D20" s="111">
        <f>D7/D10</f>
        <v>4.5</v>
      </c>
      <c r="E20" s="17"/>
      <c r="F20" s="33"/>
      <c r="G20" s="33"/>
      <c r="H20" s="1"/>
    </row>
    <row r="21" spans="1:8" ht="15.75" customHeight="1">
      <c r="A21" s="1"/>
      <c r="B21" s="15"/>
      <c r="C21" s="16" t="s">
        <v>19</v>
      </c>
      <c r="D21" s="79">
        <f>(($D$20*$D$8)+D12)/(D20+1)</f>
        <v>75</v>
      </c>
      <c r="E21" s="17"/>
      <c r="F21" s="33"/>
      <c r="G21" s="33"/>
      <c r="H21" s="1"/>
    </row>
    <row r="22" spans="1:8" ht="15.75" customHeight="1">
      <c r="A22" s="1"/>
      <c r="B22" s="15"/>
      <c r="C22" s="16" t="s">
        <v>115</v>
      </c>
      <c r="D22" s="44">
        <f>D8-D21</f>
        <v>0</v>
      </c>
      <c r="E22" s="17"/>
      <c r="F22" s="33"/>
      <c r="G22" s="33"/>
      <c r="H22" s="1"/>
    </row>
    <row r="23" spans="1:8" ht="15.75" customHeight="1">
      <c r="A23" s="1"/>
      <c r="B23" s="15"/>
      <c r="C23" s="16"/>
      <c r="D23" s="39"/>
      <c r="E23" s="17"/>
      <c r="F23" s="33"/>
      <c r="G23" s="33"/>
      <c r="H23" s="1"/>
    </row>
    <row r="24" spans="1:8" ht="15.75" customHeight="1">
      <c r="A24" s="1"/>
      <c r="B24" s="15"/>
      <c r="C24" s="16" t="s">
        <v>60</v>
      </c>
      <c r="D24" s="79">
        <f>(($D$20*$D$8)+D13)/(D20+1)</f>
        <v>74.090909090909093</v>
      </c>
      <c r="E24" s="17"/>
      <c r="F24" s="33"/>
      <c r="G24" s="33"/>
      <c r="H24" s="1"/>
    </row>
    <row r="25" spans="1:8" ht="15.75" customHeight="1">
      <c r="A25" s="1"/>
      <c r="B25" s="15"/>
      <c r="C25" s="16" t="s">
        <v>115</v>
      </c>
      <c r="D25" s="44">
        <f>D8-D24</f>
        <v>0.90909090909090651</v>
      </c>
      <c r="E25" s="17"/>
      <c r="F25" s="33"/>
      <c r="G25" s="33"/>
      <c r="H25" s="1"/>
    </row>
    <row r="26" spans="1:8" ht="15.75" customHeight="1">
      <c r="A26" s="1"/>
      <c r="B26" s="15"/>
      <c r="C26" s="16"/>
      <c r="D26" s="39"/>
      <c r="E26" s="17"/>
      <c r="F26" s="33"/>
      <c r="G26" s="33"/>
      <c r="H26" s="1"/>
    </row>
    <row r="27" spans="1:8" ht="15.75" customHeight="1">
      <c r="A27" s="1"/>
      <c r="B27" s="15"/>
      <c r="C27" s="21" t="s">
        <v>61</v>
      </c>
      <c r="D27" s="79">
        <f>(($D$20*$D$8)+D14)/(D20+1)</f>
        <v>73.181818181818187</v>
      </c>
      <c r="E27" s="17"/>
      <c r="F27" s="33"/>
      <c r="G27" s="33"/>
      <c r="H27" s="1"/>
    </row>
    <row r="28" spans="1:8" ht="15.75" customHeight="1">
      <c r="A28" s="1"/>
      <c r="B28" s="15"/>
      <c r="C28" s="16" t="s">
        <v>115</v>
      </c>
      <c r="D28" s="80">
        <f>D8-D27</f>
        <v>1.818181818181813</v>
      </c>
      <c r="E28" s="17"/>
      <c r="F28" s="33"/>
      <c r="G28" s="33"/>
      <c r="H28" s="1"/>
    </row>
    <row r="29" spans="1:8" ht="15.75" customHeight="1" thickBot="1">
      <c r="A29" s="1"/>
      <c r="B29" s="18"/>
      <c r="C29" s="19"/>
      <c r="D29" s="19"/>
      <c r="E29" s="20"/>
      <c r="F29" s="33"/>
      <c r="G29" s="33"/>
      <c r="H29" s="1"/>
    </row>
    <row r="30" spans="1:8" ht="15.75" customHeight="1">
      <c r="A30" s="1"/>
      <c r="B30" s="1"/>
      <c r="C30" s="1"/>
      <c r="D30" s="1"/>
      <c r="E30" s="1"/>
      <c r="F30" s="1"/>
      <c r="G30" s="1"/>
      <c r="H30" s="1"/>
    </row>
    <row r="31" spans="1:8" ht="15.75" customHeight="1">
      <c r="A31" s="1"/>
      <c r="B31" s="1"/>
      <c r="C31" s="1"/>
      <c r="D31" s="1"/>
      <c r="E31" s="1"/>
      <c r="F31" s="1"/>
      <c r="G31" s="1"/>
      <c r="H31" s="1"/>
    </row>
    <row r="32" spans="1:8" ht="15.75" customHeight="1">
      <c r="A32" s="1"/>
      <c r="B32" s="1"/>
      <c r="C32" s="1"/>
      <c r="D32" s="1"/>
      <c r="E32" s="1"/>
      <c r="F32" s="1"/>
      <c r="G32" s="1"/>
      <c r="H32" s="1"/>
    </row>
    <row r="33" spans="1:8" ht="15.75" customHeight="1">
      <c r="A33" s="1"/>
      <c r="B33" s="1"/>
      <c r="C33" s="1"/>
      <c r="D33" s="1"/>
      <c r="E33" s="1"/>
      <c r="F33" s="1"/>
      <c r="G33" s="1"/>
      <c r="H33" s="1"/>
    </row>
    <row r="34" spans="1:8" ht="15.75" customHeight="1">
      <c r="A34" s="1"/>
      <c r="B34" s="1"/>
      <c r="C34" s="1"/>
      <c r="D34" s="1"/>
      <c r="E34" s="1"/>
      <c r="F34" s="1"/>
      <c r="G34" s="1"/>
      <c r="H34" s="1"/>
    </row>
    <row r="35" spans="1:8" ht="15.75" customHeight="1">
      <c r="A35" s="1"/>
      <c r="B35" s="1"/>
      <c r="C35" s="1"/>
      <c r="D35" s="1"/>
      <c r="E35" s="1"/>
      <c r="F35" s="1"/>
      <c r="G35" s="1"/>
      <c r="H35" s="1"/>
    </row>
    <row r="36" spans="1:8" ht="15.75" customHeight="1">
      <c r="A36" s="1"/>
      <c r="B36" s="1"/>
      <c r="C36" s="1"/>
      <c r="D36" s="1"/>
      <c r="E36" s="1"/>
      <c r="F36" s="1"/>
      <c r="G36" s="1"/>
      <c r="H36" s="1"/>
    </row>
    <row r="37" spans="1:8" ht="15.75" customHeight="1">
      <c r="A37" s="1"/>
      <c r="B37" s="1"/>
      <c r="C37" s="1"/>
      <c r="D37" s="1"/>
      <c r="E37" s="1"/>
      <c r="F37" s="1"/>
      <c r="G37" s="1"/>
      <c r="H37" s="1"/>
    </row>
    <row r="38" spans="1:8" ht="15.75" customHeight="1">
      <c r="A38" s="1"/>
      <c r="B38" s="1"/>
      <c r="C38" s="1"/>
      <c r="D38" s="1"/>
      <c r="E38" s="1"/>
      <c r="F38" s="1"/>
      <c r="G38" s="1"/>
      <c r="H38" s="1"/>
    </row>
    <row r="39" spans="1:8" ht="15.75" customHeight="1">
      <c r="A39" s="1"/>
      <c r="B39" s="1"/>
      <c r="C39" s="1"/>
      <c r="D39" s="1"/>
      <c r="E39" s="1"/>
      <c r="F39" s="1"/>
      <c r="G39" s="1"/>
      <c r="H39" s="1"/>
    </row>
    <row r="40" spans="1:8" ht="15.75" customHeight="1">
      <c r="A40" s="1"/>
      <c r="B40" s="1"/>
      <c r="C40" s="1"/>
      <c r="D40" s="1"/>
      <c r="E40" s="1"/>
      <c r="F40" s="1"/>
      <c r="G40" s="1"/>
      <c r="H40" s="1"/>
    </row>
    <row r="41" spans="1:8" ht="15.75" customHeight="1">
      <c r="A41" s="1"/>
      <c r="B41" s="1"/>
      <c r="C41" s="1"/>
      <c r="D41" s="1"/>
      <c r="E41" s="1"/>
      <c r="F41" s="1"/>
      <c r="G41" s="1"/>
      <c r="H41" s="1"/>
    </row>
    <row r="42" spans="1:8" ht="15.75" customHeight="1">
      <c r="A42" s="1"/>
      <c r="B42" s="1"/>
      <c r="C42" s="1"/>
      <c r="D42" s="1"/>
      <c r="E42" s="1"/>
      <c r="F42" s="1"/>
      <c r="G42" s="1"/>
      <c r="H42" s="1"/>
    </row>
    <row r="43" spans="1:8" ht="15.75" customHeight="1">
      <c r="A43" s="1"/>
      <c r="B43" s="1"/>
      <c r="C43" s="1"/>
      <c r="D43" s="1"/>
      <c r="E43" s="1"/>
      <c r="F43" s="1"/>
      <c r="G43" s="1"/>
      <c r="H43" s="1"/>
    </row>
    <row r="44" spans="1:8" ht="15.75" customHeight="1">
      <c r="A44" s="1"/>
      <c r="B44" s="1"/>
      <c r="C44" s="1"/>
      <c r="D44" s="1"/>
      <c r="E44" s="1"/>
      <c r="F44" s="1"/>
      <c r="G44" s="1"/>
      <c r="H44" s="1"/>
    </row>
    <row r="45" spans="1:8" ht="15.75" customHeight="1">
      <c r="A45" s="1"/>
      <c r="B45" s="1"/>
      <c r="C45" s="1"/>
      <c r="D45" s="1"/>
      <c r="E45" s="1"/>
      <c r="F45" s="1"/>
      <c r="G45" s="1"/>
      <c r="H45" s="1"/>
    </row>
    <row r="46" spans="1:8" ht="15.75" customHeight="1">
      <c r="A46" s="1"/>
      <c r="B46" s="1"/>
      <c r="C46" s="1"/>
      <c r="D46" s="1"/>
      <c r="E46" s="1"/>
      <c r="F46" s="1"/>
      <c r="G46" s="1"/>
      <c r="H46" s="1"/>
    </row>
    <row r="47" spans="1:8" ht="15.75" customHeight="1">
      <c r="A47" s="1"/>
      <c r="B47" s="1"/>
      <c r="C47" s="1"/>
      <c r="D47" s="1"/>
      <c r="E47" s="1"/>
      <c r="F47" s="1"/>
      <c r="G47" s="1"/>
      <c r="H47" s="1"/>
    </row>
    <row r="48" spans="1:8" ht="15.75" customHeight="1">
      <c r="A48" s="1"/>
      <c r="B48" s="1"/>
      <c r="C48" s="1"/>
      <c r="D48" s="1"/>
      <c r="E48" s="1"/>
      <c r="F48" s="1"/>
      <c r="G48" s="1"/>
      <c r="H48" s="1"/>
    </row>
    <row r="49" spans="1:8" ht="15.75" customHeight="1">
      <c r="A49" s="1"/>
      <c r="B49" s="1"/>
      <c r="C49" s="1"/>
      <c r="D49" s="1"/>
      <c r="E49" s="1"/>
      <c r="F49" s="1"/>
      <c r="G49" s="1"/>
      <c r="H49" s="1"/>
    </row>
    <row r="50" spans="1:8" ht="15.75" customHeight="1">
      <c r="A50" s="1"/>
      <c r="B50" s="1"/>
      <c r="C50" s="1"/>
      <c r="D50" s="1"/>
      <c r="E50" s="1"/>
      <c r="F50" s="1"/>
      <c r="G50" s="1"/>
      <c r="H50" s="1"/>
    </row>
    <row r="51" spans="1:8" ht="15.75" customHeight="1">
      <c r="A51" s="1"/>
      <c r="B51" s="1"/>
      <c r="C51" s="1"/>
      <c r="D51" s="1"/>
      <c r="E51" s="1"/>
      <c r="F51" s="1"/>
      <c r="G51" s="1"/>
      <c r="H51" s="1"/>
    </row>
    <row r="52" spans="1:8" ht="15.75" customHeight="1">
      <c r="A52" s="1"/>
      <c r="B52" s="1"/>
      <c r="C52" s="1"/>
      <c r="D52" s="1"/>
      <c r="E52" s="1"/>
      <c r="F52" s="1"/>
      <c r="G52" s="1"/>
      <c r="H52" s="1"/>
    </row>
    <row r="53" spans="1:8" ht="15.75" customHeight="1">
      <c r="A53" s="1"/>
      <c r="B53" s="1"/>
      <c r="C53" s="1"/>
      <c r="D53" s="1"/>
      <c r="E53" s="1"/>
      <c r="F53" s="1"/>
      <c r="G53" s="1"/>
      <c r="H53" s="1"/>
    </row>
    <row r="54" spans="1:8" ht="15.75" customHeight="1">
      <c r="A54" s="1"/>
      <c r="B54" s="1"/>
      <c r="C54" s="1"/>
      <c r="D54" s="1"/>
      <c r="E54" s="1"/>
      <c r="F54" s="1"/>
      <c r="G54" s="1"/>
      <c r="H54" s="1"/>
    </row>
    <row r="55" spans="1:8" ht="15.75" customHeight="1">
      <c r="A55" s="1"/>
      <c r="B55" s="1"/>
      <c r="C55" s="1"/>
      <c r="D55" s="1"/>
      <c r="E55" s="1"/>
      <c r="F55" s="1"/>
      <c r="G55" s="1"/>
      <c r="H55" s="1"/>
    </row>
    <row r="56" spans="1:8" ht="15.75" customHeight="1">
      <c r="A56" s="1"/>
      <c r="B56" s="1"/>
      <c r="C56" s="1"/>
      <c r="D56" s="1"/>
      <c r="E56" s="1"/>
      <c r="F56" s="1"/>
      <c r="G56" s="1"/>
      <c r="H56" s="1"/>
    </row>
    <row r="57" spans="1:8" ht="15.75" customHeight="1">
      <c r="A57" s="1"/>
      <c r="B57" s="1"/>
      <c r="C57" s="1"/>
      <c r="D57" s="1"/>
      <c r="E57" s="1"/>
      <c r="F57" s="1"/>
      <c r="G57" s="1"/>
      <c r="H57" s="1"/>
    </row>
    <row r="58" spans="1:8" ht="15.75" customHeight="1">
      <c r="A58" s="1"/>
      <c r="B58" s="1"/>
      <c r="C58" s="1"/>
      <c r="D58" s="1"/>
      <c r="E58" s="1"/>
      <c r="F58" s="1"/>
      <c r="G58" s="1"/>
      <c r="H58" s="1"/>
    </row>
    <row r="59" spans="1:8" ht="15.75" customHeight="1">
      <c r="A59" s="1"/>
      <c r="B59" s="1"/>
      <c r="C59" s="1"/>
      <c r="D59" s="1"/>
      <c r="E59" s="1"/>
      <c r="F59" s="1"/>
      <c r="G59" s="1"/>
      <c r="H59" s="1"/>
    </row>
    <row r="60" spans="1:8" ht="15.75" customHeight="1">
      <c r="A60" s="1"/>
      <c r="B60" s="1"/>
      <c r="C60" s="1"/>
      <c r="D60" s="1"/>
      <c r="E60" s="1"/>
      <c r="F60" s="1"/>
      <c r="G60" s="1"/>
      <c r="H60" s="1"/>
    </row>
    <row r="61" spans="1:8" ht="15.75" customHeight="1">
      <c r="A61" s="1"/>
      <c r="B61" s="1"/>
      <c r="C61" s="1"/>
      <c r="D61" s="1"/>
      <c r="E61" s="1"/>
      <c r="F61" s="1"/>
      <c r="G61" s="1"/>
      <c r="H61" s="1"/>
    </row>
    <row r="62" spans="1:8" ht="15.75" customHeight="1">
      <c r="A62" s="1"/>
      <c r="B62" s="1"/>
      <c r="C62" s="1"/>
      <c r="D62" s="1"/>
      <c r="E62" s="1"/>
      <c r="F62" s="1"/>
      <c r="G62" s="1"/>
      <c r="H62" s="1"/>
    </row>
    <row r="63" spans="1:8" ht="15.75" customHeight="1">
      <c r="A63" s="1"/>
      <c r="B63" s="1"/>
      <c r="C63" s="1"/>
      <c r="D63" s="1"/>
      <c r="E63" s="1"/>
      <c r="F63" s="1"/>
      <c r="G63" s="1"/>
      <c r="H63" s="1"/>
    </row>
    <row r="64" spans="1:8" ht="15.75" customHeight="1">
      <c r="A64" s="1"/>
      <c r="B64" s="1"/>
      <c r="C64" s="1"/>
      <c r="D64" s="1"/>
      <c r="E64" s="1"/>
      <c r="F64" s="1"/>
      <c r="G64" s="1"/>
      <c r="H64" s="1"/>
    </row>
    <row r="65" spans="1:8" ht="15.75" customHeight="1">
      <c r="A65" s="1"/>
      <c r="B65" s="1"/>
      <c r="C65" s="1"/>
      <c r="D65" s="1"/>
      <c r="E65" s="1"/>
      <c r="F65" s="1"/>
      <c r="G65" s="1"/>
      <c r="H65" s="1"/>
    </row>
    <row r="66" spans="1:8" ht="15.75" customHeight="1">
      <c r="A66" s="1"/>
      <c r="B66" s="1"/>
      <c r="C66" s="1"/>
      <c r="D66" s="1"/>
      <c r="E66" s="1"/>
      <c r="F66" s="1"/>
      <c r="G66" s="1"/>
      <c r="H66" s="1"/>
    </row>
    <row r="67" spans="1:8" ht="15.75" customHeight="1">
      <c r="A67" s="1"/>
      <c r="B67" s="1"/>
      <c r="C67" s="1"/>
      <c r="D67" s="1"/>
      <c r="E67" s="1"/>
      <c r="F67" s="1"/>
      <c r="G67" s="1"/>
      <c r="H67" s="1"/>
    </row>
    <row r="68" spans="1:8" ht="15.75" customHeight="1">
      <c r="A68" s="1"/>
      <c r="B68" s="1"/>
      <c r="C68" s="1"/>
      <c r="D68" s="1"/>
      <c r="E68" s="1"/>
      <c r="F68" s="1"/>
      <c r="G68" s="1"/>
      <c r="H68" s="1"/>
    </row>
    <row r="69" spans="1:8" ht="15.75" customHeight="1">
      <c r="A69" s="1"/>
      <c r="B69" s="1"/>
      <c r="C69" s="1"/>
      <c r="D69" s="1"/>
      <c r="E69" s="1"/>
      <c r="F69" s="1"/>
      <c r="G69" s="1"/>
      <c r="H69" s="1"/>
    </row>
    <row r="70" spans="1:8" ht="15.75" customHeight="1">
      <c r="A70" s="1"/>
      <c r="B70" s="1"/>
      <c r="C70" s="1"/>
      <c r="D70" s="1"/>
      <c r="E70" s="1"/>
      <c r="F70" s="1"/>
      <c r="G70" s="1"/>
      <c r="H70" s="1"/>
    </row>
    <row r="71" spans="1:8" ht="15.75" customHeight="1">
      <c r="A71" s="1"/>
      <c r="B71" s="1"/>
      <c r="C71" s="1"/>
      <c r="D71" s="1"/>
      <c r="E71" s="1"/>
      <c r="F71" s="1"/>
      <c r="G71" s="1"/>
      <c r="H71" s="1"/>
    </row>
    <row r="72" spans="1:8" ht="15.75" customHeight="1">
      <c r="A72" s="1"/>
      <c r="B72" s="1"/>
      <c r="C72" s="1"/>
      <c r="D72" s="1"/>
      <c r="E72" s="1"/>
      <c r="F72" s="1"/>
      <c r="G72" s="1"/>
      <c r="H72" s="1"/>
    </row>
    <row r="73" spans="1:8" ht="15.75" customHeight="1">
      <c r="A73" s="1"/>
      <c r="B73" s="1"/>
      <c r="C73" s="1"/>
      <c r="D73" s="1"/>
      <c r="E73" s="1"/>
      <c r="F73" s="1"/>
      <c r="G73" s="1"/>
      <c r="H73" s="1"/>
    </row>
    <row r="74" spans="1:8" ht="15.75" customHeight="1">
      <c r="A74" s="1"/>
      <c r="B74" s="1"/>
      <c r="C74" s="1"/>
      <c r="D74" s="1"/>
      <c r="E74" s="1"/>
      <c r="F74" s="1"/>
      <c r="G74" s="1"/>
      <c r="H74" s="1"/>
    </row>
    <row r="75" spans="1:8" ht="15.75" customHeight="1">
      <c r="A75" s="1"/>
      <c r="B75" s="1"/>
      <c r="C75" s="1"/>
      <c r="D75" s="1"/>
      <c r="E75" s="1"/>
      <c r="F75" s="1"/>
      <c r="G75" s="1"/>
      <c r="H75" s="1"/>
    </row>
    <row r="76" spans="1:8" ht="15.75" customHeight="1">
      <c r="A76" s="1"/>
      <c r="B76" s="1"/>
      <c r="C76" s="1"/>
      <c r="D76" s="1"/>
      <c r="E76" s="1"/>
      <c r="F76" s="1"/>
      <c r="G76" s="1"/>
      <c r="H76" s="1"/>
    </row>
    <row r="77" spans="1:8" ht="15.75" customHeight="1">
      <c r="A77" s="1"/>
      <c r="B77" s="1"/>
      <c r="C77" s="1"/>
      <c r="D77" s="1"/>
      <c r="E77" s="1"/>
      <c r="F77" s="1"/>
      <c r="G77" s="1"/>
      <c r="H77" s="1"/>
    </row>
    <row r="78" spans="1:8" ht="15.75" customHeight="1">
      <c r="A78" s="1"/>
      <c r="B78" s="1"/>
      <c r="C78" s="1"/>
      <c r="D78" s="1"/>
      <c r="E78" s="1"/>
      <c r="F78" s="1"/>
      <c r="G78" s="1"/>
      <c r="H78" s="1"/>
    </row>
    <row r="79" spans="1:8" ht="15.75" customHeight="1">
      <c r="A79" s="1"/>
      <c r="B79" s="1"/>
      <c r="C79" s="1"/>
      <c r="D79" s="1"/>
      <c r="E79" s="1"/>
      <c r="F79" s="1"/>
      <c r="G79" s="1"/>
      <c r="H79" s="1"/>
    </row>
    <row r="80" spans="1:8" ht="15.75" customHeight="1">
      <c r="A80" s="1"/>
      <c r="B80" s="1"/>
      <c r="C80" s="1"/>
      <c r="D80" s="1"/>
      <c r="E80" s="1"/>
      <c r="F80" s="1"/>
      <c r="G80" s="1"/>
      <c r="H80" s="1"/>
    </row>
    <row r="81" spans="1:8" ht="15.75" customHeight="1">
      <c r="A81" s="1"/>
      <c r="B81" s="1"/>
      <c r="C81" s="1"/>
      <c r="D81" s="1"/>
      <c r="E81" s="1"/>
      <c r="F81" s="1"/>
      <c r="G81" s="1"/>
      <c r="H81" s="1"/>
    </row>
    <row r="82" spans="1:8" ht="15.75" customHeight="1">
      <c r="A82" s="1"/>
      <c r="B82" s="1"/>
      <c r="C82" s="1"/>
      <c r="D82" s="1"/>
      <c r="E82" s="1"/>
      <c r="F82" s="1"/>
      <c r="G82" s="1"/>
      <c r="H82" s="1"/>
    </row>
    <row r="83" spans="1:8" ht="15.75" customHeight="1">
      <c r="A83" s="1"/>
      <c r="B83" s="1"/>
      <c r="C83" s="1"/>
      <c r="D83" s="1"/>
      <c r="E83" s="1"/>
      <c r="F83" s="1"/>
      <c r="G83" s="1"/>
      <c r="H83" s="1"/>
    </row>
    <row r="84" spans="1:8" ht="15.75" customHeight="1">
      <c r="A84" s="1"/>
      <c r="B84" s="1"/>
      <c r="C84" s="1"/>
      <c r="D84" s="1"/>
      <c r="E84" s="1"/>
      <c r="F84" s="1"/>
      <c r="G84" s="1"/>
      <c r="H84" s="1"/>
    </row>
    <row r="85" spans="1:8" ht="15.75" customHeight="1">
      <c r="A85" s="1"/>
      <c r="B85" s="1"/>
      <c r="C85" s="1"/>
      <c r="D85" s="1"/>
      <c r="E85" s="1"/>
      <c r="F85" s="1"/>
      <c r="G85" s="1"/>
      <c r="H85" s="1"/>
    </row>
    <row r="86" spans="1:8" ht="15.75" customHeight="1">
      <c r="A86" s="1"/>
      <c r="B86" s="1"/>
      <c r="C86" s="1"/>
      <c r="D86" s="1"/>
      <c r="E86" s="1"/>
      <c r="F86" s="1"/>
      <c r="G86" s="1"/>
      <c r="H86" s="1"/>
    </row>
    <row r="87" spans="1:8" ht="15.75" customHeight="1">
      <c r="A87" s="1"/>
      <c r="B87" s="1"/>
      <c r="C87" s="1"/>
      <c r="D87" s="1"/>
      <c r="E87" s="1"/>
      <c r="F87" s="1"/>
      <c r="G87" s="1"/>
      <c r="H87" s="1"/>
    </row>
    <row r="88" spans="1:8" ht="15.75" customHeight="1">
      <c r="A88" s="1"/>
      <c r="B88" s="1"/>
      <c r="C88" s="1"/>
      <c r="D88" s="1"/>
      <c r="E88" s="1"/>
      <c r="F88" s="1"/>
      <c r="G88" s="1"/>
      <c r="H88" s="1"/>
    </row>
    <row r="89" spans="1:8" ht="15.75" customHeight="1">
      <c r="A89" s="1"/>
      <c r="B89" s="1"/>
      <c r="C89" s="1"/>
      <c r="D89" s="1"/>
      <c r="E89" s="1"/>
      <c r="F89" s="1"/>
      <c r="G89" s="1"/>
      <c r="H89" s="1"/>
    </row>
    <row r="90" spans="1:8" ht="15.75" customHeight="1">
      <c r="A90" s="1"/>
      <c r="B90" s="1"/>
      <c r="C90" s="1"/>
      <c r="D90" s="1"/>
      <c r="E90" s="1"/>
      <c r="F90" s="1"/>
      <c r="G90" s="1"/>
      <c r="H90" s="1"/>
    </row>
    <row r="91" spans="1:8" ht="15.75" customHeight="1">
      <c r="A91" s="1"/>
      <c r="B91" s="1"/>
      <c r="C91" s="1"/>
      <c r="D91" s="1"/>
      <c r="E91" s="1"/>
      <c r="F91" s="1"/>
      <c r="G91" s="1"/>
      <c r="H91" s="1"/>
    </row>
    <row r="92" spans="1:8" ht="15.75" customHeight="1">
      <c r="A92" s="1"/>
      <c r="B92" s="1"/>
      <c r="C92" s="1"/>
      <c r="D92" s="1"/>
      <c r="E92" s="1"/>
      <c r="F92" s="1"/>
      <c r="G92" s="1"/>
      <c r="H92" s="1"/>
    </row>
    <row r="93" spans="1:8" ht="15.75" customHeight="1">
      <c r="A93" s="1"/>
      <c r="B93" s="1"/>
      <c r="C93" s="1"/>
      <c r="D93" s="1"/>
      <c r="E93" s="1"/>
      <c r="F93" s="1"/>
      <c r="G93" s="1"/>
      <c r="H93" s="1"/>
    </row>
    <row r="94" spans="1:8" ht="15.75" customHeight="1">
      <c r="A94" s="1"/>
      <c r="B94" s="1"/>
      <c r="C94" s="1"/>
      <c r="D94" s="1"/>
      <c r="E94" s="1"/>
      <c r="F94" s="1"/>
      <c r="G94" s="1"/>
      <c r="H94" s="1"/>
    </row>
    <row r="95" spans="1:8" ht="15.75" customHeight="1">
      <c r="A95" s="1"/>
      <c r="B95" s="1"/>
      <c r="C95" s="1"/>
      <c r="D95" s="1"/>
      <c r="E95" s="1"/>
      <c r="F95" s="1"/>
      <c r="G95" s="1"/>
      <c r="H95" s="1"/>
    </row>
    <row r="96" spans="1:8" ht="15.75" customHeight="1">
      <c r="A96" s="1"/>
      <c r="B96" s="1"/>
      <c r="C96" s="1"/>
      <c r="D96" s="1"/>
      <c r="E96" s="1"/>
      <c r="F96" s="1"/>
      <c r="G96" s="1"/>
      <c r="H96" s="1"/>
    </row>
    <row r="97" spans="1:8" ht="15.75" customHeight="1">
      <c r="A97" s="1"/>
      <c r="B97" s="1"/>
      <c r="C97" s="1"/>
      <c r="D97" s="1"/>
      <c r="E97" s="1"/>
      <c r="F97" s="1"/>
      <c r="G97" s="1"/>
      <c r="H97" s="1"/>
    </row>
    <row r="98" spans="1:8" ht="15.75" customHeight="1">
      <c r="A98" s="1"/>
      <c r="B98" s="1"/>
      <c r="C98" s="1"/>
      <c r="D98" s="1"/>
      <c r="E98" s="1"/>
      <c r="F98" s="1"/>
      <c r="G98" s="1"/>
      <c r="H98" s="1"/>
    </row>
    <row r="99" spans="1:8" ht="15.75" customHeight="1">
      <c r="A99" s="1"/>
      <c r="B99" s="1"/>
      <c r="C99" s="1"/>
      <c r="D99" s="1"/>
      <c r="E99" s="1"/>
      <c r="F99" s="1"/>
      <c r="G99" s="1"/>
      <c r="H99" s="1"/>
    </row>
    <row r="100" spans="1:8" ht="15.75" customHeight="1">
      <c r="A100" s="1"/>
      <c r="B100" s="1"/>
      <c r="C100" s="1"/>
      <c r="D100" s="1"/>
      <c r="E100" s="1"/>
      <c r="F100" s="1"/>
      <c r="G100" s="1"/>
      <c r="H100" s="1"/>
    </row>
    <row r="101" spans="1:8" ht="15.75" customHeight="1">
      <c r="A101" s="1"/>
      <c r="B101" s="1"/>
      <c r="C101" s="1"/>
      <c r="D101" s="1"/>
      <c r="E101" s="1"/>
      <c r="F101" s="1"/>
      <c r="G101" s="1"/>
      <c r="H101" s="1"/>
    </row>
    <row r="102" spans="1:8" ht="15.75" customHeight="1">
      <c r="A102" s="1"/>
      <c r="B102" s="1"/>
      <c r="C102" s="1"/>
      <c r="D102" s="1"/>
      <c r="E102" s="1"/>
      <c r="F102" s="1"/>
      <c r="G102" s="1"/>
      <c r="H102" s="1"/>
    </row>
    <row r="103" spans="1:8" ht="15.75" customHeight="1">
      <c r="A103" s="1"/>
      <c r="B103" s="1"/>
      <c r="C103" s="1"/>
      <c r="D103" s="1"/>
      <c r="E103" s="1"/>
      <c r="F103" s="1"/>
      <c r="G103" s="1"/>
      <c r="H103" s="1"/>
    </row>
    <row r="104" spans="1:8" ht="15.75" customHeight="1">
      <c r="A104" s="1"/>
      <c r="B104" s="1"/>
      <c r="C104" s="1"/>
      <c r="D104" s="1"/>
      <c r="E104" s="1"/>
      <c r="F104" s="1"/>
      <c r="G104" s="1"/>
      <c r="H104" s="1"/>
    </row>
    <row r="105" spans="1:8" ht="15.75" customHeight="1">
      <c r="A105" s="1"/>
      <c r="B105" s="1"/>
      <c r="C105" s="1"/>
      <c r="D105" s="1"/>
      <c r="E105" s="1"/>
      <c r="F105" s="1"/>
      <c r="G105" s="1"/>
      <c r="H105" s="1"/>
    </row>
    <row r="106" spans="1:8" ht="15.75" customHeight="1">
      <c r="A106" s="1"/>
      <c r="B106" s="1"/>
      <c r="C106" s="1"/>
      <c r="D106" s="1"/>
      <c r="E106" s="1"/>
      <c r="F106" s="1"/>
      <c r="G106" s="1"/>
      <c r="H106" s="1"/>
    </row>
    <row r="107" spans="1:8" ht="15.75" customHeight="1">
      <c r="A107" s="1"/>
      <c r="B107" s="1"/>
      <c r="C107" s="1"/>
      <c r="D107" s="1"/>
      <c r="E107" s="1"/>
      <c r="F107" s="1"/>
      <c r="G107" s="1"/>
      <c r="H107" s="1"/>
    </row>
    <row r="108" spans="1:8" ht="15.75" customHeight="1">
      <c r="A108" s="1"/>
      <c r="B108" s="1"/>
      <c r="C108" s="1"/>
      <c r="D108" s="1"/>
      <c r="E108" s="1"/>
      <c r="F108" s="1"/>
      <c r="G108" s="1"/>
      <c r="H108" s="1"/>
    </row>
    <row r="109" spans="1:8" ht="15.75" customHeight="1">
      <c r="A109" s="1"/>
      <c r="B109" s="1"/>
      <c r="C109" s="1"/>
      <c r="D109" s="1"/>
      <c r="E109" s="1"/>
      <c r="F109" s="1"/>
      <c r="G109" s="1"/>
      <c r="H109" s="1"/>
    </row>
    <row r="110" spans="1:8" ht="15.75" customHeight="1">
      <c r="A110" s="1"/>
      <c r="B110" s="1"/>
      <c r="C110" s="1"/>
      <c r="D110" s="1"/>
      <c r="E110" s="1"/>
      <c r="F110" s="1"/>
      <c r="G110" s="1"/>
      <c r="H110" s="1"/>
    </row>
    <row r="111" spans="1:8" ht="15.75" customHeight="1">
      <c r="A111" s="1"/>
      <c r="B111" s="1"/>
      <c r="C111" s="1"/>
      <c r="D111" s="1"/>
      <c r="E111" s="1"/>
      <c r="F111" s="1"/>
      <c r="G111" s="1"/>
      <c r="H111" s="1"/>
    </row>
    <row r="112" spans="1:8" ht="15.75" customHeight="1">
      <c r="A112" s="1"/>
      <c r="B112" s="1"/>
      <c r="C112" s="1"/>
      <c r="D112" s="1"/>
      <c r="E112" s="1"/>
      <c r="F112" s="1"/>
      <c r="G112" s="1"/>
      <c r="H112" s="1"/>
    </row>
    <row r="113" spans="1:8" ht="15.75" customHeight="1">
      <c r="A113" s="1"/>
      <c r="B113" s="1"/>
      <c r="C113" s="1"/>
      <c r="D113" s="1"/>
      <c r="E113" s="1"/>
      <c r="F113" s="1"/>
      <c r="G113" s="1"/>
      <c r="H113" s="1"/>
    </row>
    <row r="114" spans="1:8" ht="15.75" customHeight="1">
      <c r="A114" s="1"/>
      <c r="B114" s="1"/>
      <c r="C114" s="1"/>
      <c r="D114" s="1"/>
      <c r="E114" s="1"/>
      <c r="F114" s="1"/>
      <c r="G114" s="1"/>
      <c r="H114" s="1"/>
    </row>
    <row r="115" spans="1:8" ht="15.75" customHeight="1">
      <c r="A115" s="1"/>
      <c r="B115" s="1"/>
      <c r="C115" s="1"/>
      <c r="D115" s="1"/>
      <c r="E115" s="1"/>
      <c r="F115" s="1"/>
      <c r="G115" s="1"/>
      <c r="H115" s="1"/>
    </row>
    <row r="116" spans="1:8" ht="15.75" customHeight="1"/>
    <row r="117" spans="1:8" ht="15.75" customHeight="1"/>
    <row r="118" spans="1:8" ht="15.75" customHeight="1"/>
    <row r="119" spans="1:8" ht="15.75" customHeight="1"/>
    <row r="120" spans="1:8" ht="15.75" customHeight="1"/>
    <row r="121" spans="1:8" ht="15.75" customHeight="1"/>
    <row r="122" spans="1:8" ht="15.75" customHeight="1"/>
    <row r="123" spans="1:8" ht="15.75" customHeight="1"/>
    <row r="124" spans="1:8" ht="15.75" customHeight="1"/>
    <row r="125" spans="1:8" ht="15.75" customHeight="1"/>
    <row r="126" spans="1:8" ht="15.75" customHeight="1"/>
    <row r="127" spans="1:8" ht="15.75" customHeight="1"/>
    <row r="128" spans="1: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</sheetData>
  <phoneticPr fontId="7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Chapter 20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2004-06-05T20:28:07Z</cp:lastPrinted>
  <dcterms:created xsi:type="dcterms:W3CDTF">2002-05-20T18:43:29Z</dcterms:created>
  <dcterms:modified xsi:type="dcterms:W3CDTF">2012-11-06T10:55:37Z</dcterms:modified>
</cp:coreProperties>
</file>