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940" windowHeight="7395"/>
  </bookViews>
  <sheets>
    <sheet name="Chapter 25" sheetId="12" r:id="rId1"/>
    <sheet name="#1" sheetId="1" r:id="rId2"/>
    <sheet name="#2" sheetId="4" r:id="rId3"/>
    <sheet name="#3" sheetId="6" r:id="rId4"/>
    <sheet name="#4" sheetId="13" r:id="rId5"/>
    <sheet name="#5" sheetId="14" r:id="rId6"/>
    <sheet name="#6" sheetId="15" r:id="rId7"/>
    <sheet name="#7" sheetId="16" r:id="rId8"/>
    <sheet name="#8" sheetId="17" r:id="rId9"/>
    <sheet name="#9" sheetId="7" r:id="rId10"/>
    <sheet name="#10" sheetId="8" r:id="rId11"/>
    <sheet name="#11" sheetId="18" r:id="rId12"/>
    <sheet name="#12" sheetId="19" r:id="rId13"/>
    <sheet name="#13" sheetId="20" r:id="rId14"/>
    <sheet name="#14" sheetId="21" r:id="rId15"/>
    <sheet name="#15" sheetId="22" r:id="rId16"/>
    <sheet name="#16" sheetId="11" r:id="rId17"/>
  </sheets>
  <calcPr calcId="145621"/>
</workbook>
</file>

<file path=xl/calcChain.xml><?xml version="1.0" encoding="utf-8"?>
<calcChain xmlns="http://schemas.openxmlformats.org/spreadsheetml/2006/main">
  <c r="E24" i="4"/>
  <c r="D38" i="13"/>
  <c r="E25" i="4"/>
  <c r="E21"/>
  <c r="E20"/>
  <c r="D18" i="19"/>
  <c r="D17"/>
  <c r="D16"/>
  <c r="D15"/>
  <c r="D23" i="22"/>
  <c r="D25"/>
  <c r="D19"/>
  <c r="D21"/>
  <c r="D21" i="21"/>
  <c r="D23"/>
  <c r="D17"/>
  <c r="D19"/>
  <c r="C16" i="18"/>
  <c r="C17"/>
  <c r="D35" i="17"/>
  <c r="D24"/>
  <c r="D17"/>
  <c r="D37"/>
  <c r="D38"/>
  <c r="D39"/>
  <c r="D26"/>
  <c r="D27"/>
  <c r="D28"/>
  <c r="D29"/>
  <c r="D30"/>
  <c r="D15" i="16"/>
  <c r="D14"/>
  <c r="D16"/>
  <c r="D17"/>
  <c r="D16" i="15"/>
  <c r="D14"/>
  <c r="D15"/>
  <c r="D17"/>
  <c r="E14"/>
  <c r="F14"/>
  <c r="D20" i="14"/>
  <c r="D23"/>
  <c r="D27"/>
  <c r="D31"/>
  <c r="D35"/>
  <c r="D20" i="13"/>
  <c r="D23"/>
  <c r="D27"/>
  <c r="D31"/>
  <c r="D35"/>
  <c r="E17" i="4"/>
  <c r="I12" i="11"/>
  <c r="I17"/>
  <c r="G12"/>
  <c r="H12"/>
  <c r="F12"/>
  <c r="F17"/>
  <c r="D12"/>
  <c r="D17"/>
  <c r="I14"/>
  <c r="G14"/>
  <c r="D14"/>
  <c r="F13"/>
  <c r="C10"/>
  <c r="C9"/>
  <c r="D21" i="7"/>
  <c r="D17"/>
  <c r="D23"/>
  <c r="D24"/>
  <c r="D26"/>
  <c r="D20"/>
  <c r="C20" i="6"/>
  <c r="C21"/>
  <c r="D22"/>
  <c r="D23"/>
  <c r="G29"/>
  <c r="I24"/>
  <c r="I26"/>
  <c r="I27"/>
  <c r="H24"/>
  <c r="H26"/>
  <c r="G24"/>
  <c r="G26"/>
  <c r="G27"/>
  <c r="F24"/>
  <c r="F26"/>
  <c r="D24"/>
  <c r="D26"/>
  <c r="D27"/>
  <c r="I25"/>
  <c r="H25"/>
  <c r="G25"/>
  <c r="F25"/>
  <c r="D19" i="4"/>
  <c r="D23"/>
  <c r="D16" i="1"/>
  <c r="D15"/>
  <c r="D25" i="6"/>
  <c r="E27"/>
  <c r="D18" i="16"/>
  <c r="E17"/>
  <c r="F17"/>
  <c r="D38" i="14"/>
  <c r="D32" i="13"/>
  <c r="H27" i="6"/>
  <c r="F27"/>
  <c r="D16" i="18"/>
  <c r="E14" i="16"/>
  <c r="F14"/>
  <c r="D41" i="17"/>
  <c r="D32"/>
  <c r="D36" i="14"/>
  <c r="D32"/>
  <c r="D28"/>
  <c r="D24"/>
  <c r="D36" i="13"/>
  <c r="D28"/>
  <c r="D24"/>
  <c r="D17" i="1"/>
  <c r="D17" i="18"/>
  <c r="C18"/>
  <c r="E16" i="15"/>
  <c r="F16"/>
  <c r="H14" i="11"/>
  <c r="H17"/>
  <c r="H13"/>
  <c r="H15"/>
  <c r="E15" i="15"/>
  <c r="F15"/>
  <c r="F17"/>
  <c r="D19" i="19"/>
  <c r="E15"/>
  <c r="F15"/>
  <c r="D13" i="11"/>
  <c r="D15"/>
  <c r="G13"/>
  <c r="G15"/>
  <c r="I13"/>
  <c r="I15"/>
  <c r="F14"/>
  <c r="F15"/>
  <c r="G17"/>
  <c r="E15" i="16"/>
  <c r="F15"/>
  <c r="E16"/>
  <c r="F16"/>
  <c r="F18"/>
  <c r="E16" i="19"/>
  <c r="F16"/>
  <c r="E18"/>
  <c r="F18"/>
  <c r="C19" i="18"/>
  <c r="D19"/>
  <c r="D18"/>
  <c r="E17" i="19"/>
  <c r="F17"/>
  <c r="F19"/>
  <c r="D20" i="18"/>
  <c r="E16"/>
  <c r="F16"/>
  <c r="E17"/>
  <c r="F17"/>
  <c r="E18"/>
  <c r="F18"/>
  <c r="E19"/>
  <c r="F19"/>
  <c r="F20"/>
</calcChain>
</file>

<file path=xl/sharedStrings.xml><?xml version="1.0" encoding="utf-8"?>
<sst xmlns="http://schemas.openxmlformats.org/spreadsheetml/2006/main" count="293" uniqueCount="173">
  <si>
    <t>Question 1</t>
  </si>
  <si>
    <t>Input Area:</t>
  </si>
  <si>
    <t>Output Area:</t>
  </si>
  <si>
    <t>Tons per contract</t>
  </si>
  <si>
    <t>Initial cocoa price</t>
  </si>
  <si>
    <t>Initial contract value</t>
  </si>
  <si>
    <t>Final contract value</t>
  </si>
  <si>
    <t>Question 2</t>
  </si>
  <si>
    <t>Question 3</t>
  </si>
  <si>
    <t>Question 4</t>
  </si>
  <si>
    <t>Exercise price per barrel</t>
  </si>
  <si>
    <t>Oil prices:</t>
  </si>
  <si>
    <t># barrels bought</t>
  </si>
  <si>
    <t>Oil futures price:</t>
  </si>
  <si>
    <t>Total value:</t>
  </si>
  <si>
    <t>Value of call option position:</t>
  </si>
  <si>
    <t>Value of put option position:</t>
  </si>
  <si>
    <t>The payoff profile is identical to that of a forward contract with a $15 strike price.</t>
  </si>
  <si>
    <t>Question 5</t>
  </si>
  <si>
    <t>prices so you would buy:</t>
  </si>
  <si>
    <t xml:space="preserve">doing so, you're effectively locking in a settle </t>
  </si>
  <si>
    <t>Gain</t>
  </si>
  <si>
    <t>Question 7</t>
  </si>
  <si>
    <t>The financial engineer can replicate the payoffs of owning a put option by selling a forward contract and buying a call.  For</t>
  </si>
  <si>
    <t>Value of put position:</t>
  </si>
  <si>
    <t>The payoffs for the combined position are exactly the same as those of owning a put.  This means that, in general, the relationship</t>
  </si>
  <si>
    <t>between puts, calls, and forwards must be such that the cost of the two strategies will be the same, or an arbitrage opportunity</t>
  </si>
  <si>
    <t>exists.  In general, given any two of the instruments, the third can be synthesized.</t>
  </si>
  <si>
    <t>Question 6</t>
  </si>
  <si>
    <t>Input boxes in tan</t>
  </si>
  <si>
    <t>Output boxes in yellow</t>
  </si>
  <si>
    <t>Given data in blue</t>
  </si>
  <si>
    <t>Calculations in red</t>
  </si>
  <si>
    <t>Answers in green</t>
  </si>
  <si>
    <t>Final cocoa price</t>
  </si>
  <si>
    <t>Gain/(Loss)</t>
  </si>
  <si>
    <t xml:space="preserve">Final contract value </t>
  </si>
  <si>
    <t>Gain/(Loss) on short  position</t>
  </si>
  <si>
    <t>per barrel. The  manager will exercise the option if the price rises above</t>
  </si>
  <si>
    <t xml:space="preserve">Selling put options obligates the manager to buy oil futures contracts at a </t>
  </si>
  <si>
    <t xml:space="preserve">futures price of </t>
  </si>
  <si>
    <t xml:space="preserve">per barrel. The put holder will exercise the option if the price </t>
  </si>
  <si>
    <t xml:space="preserve">falls below </t>
  </si>
  <si>
    <t>The payoffs per barrel are:</t>
  </si>
  <si>
    <t xml:space="preserve">The call option gives the manager the right to purchase oil futures contracts at a futures price of </t>
  </si>
  <si>
    <t>strike price.</t>
  </si>
  <si>
    <t>the futures position has netted out this higher cost.</t>
  </si>
  <si>
    <t xml:space="preserve">become </t>
  </si>
  <si>
    <t>XYZ has a comparative advantage relative to ABC in borrowing at</t>
  </si>
  <si>
    <t>fixed interest rates, while ABC has a comparative advantage</t>
  </si>
  <si>
    <t>relative to XYZ in borrowing at flowting interest rates. Since the spread</t>
  </si>
  <si>
    <t xml:space="preserve">between ABC and XYZ's fixed rate costs is is only 1%, while their </t>
  </si>
  <si>
    <t>differential is 2% in floating rate markets, there is an opportunity for a</t>
  </si>
  <si>
    <t xml:space="preserve">3% total gain by entering into a fixed for floating rate swap agreement. </t>
  </si>
  <si>
    <t>a.</t>
  </si>
  <si>
    <t>b.</t>
  </si>
  <si>
    <t>If the swap dealer must capture 2% of the available gain, there is 1% left</t>
  </si>
  <si>
    <t>for ABC and XYZ. Any division of that gain is feasible; in an actual</t>
  </si>
  <si>
    <t>swap deal, the division would probably be negotiated by the dealer.</t>
  </si>
  <si>
    <t>One possible combination is .5% for ABC and .5% for XYZ:</t>
  </si>
  <si>
    <t xml:space="preserve">example, suppose the forward contract has a settle price of </t>
  </si>
  <si>
    <t>The payoffs below show that the position is the same as owning a put with an exercise price of</t>
  </si>
  <si>
    <t>and the exercise price of a call is also</t>
  </si>
  <si>
    <t>Value of forward position:</t>
  </si>
  <si>
    <t>Ounces per contract</t>
  </si>
  <si>
    <t>Number of contracts sold</t>
  </si>
  <si>
    <t>Ending price per ounce</t>
  </si>
  <si>
    <t>Initial price per ounce</t>
  </si>
  <si>
    <t xml:space="preserve">You're concerned about a rise in corn </t>
  </si>
  <si>
    <t>While the price of corn your firm needs has</t>
  </si>
  <si>
    <t>per bushel of corn, or</t>
  </si>
  <si>
    <t>Bushels per contract</t>
  </si>
  <si>
    <t>Bushels bought</t>
  </si>
  <si>
    <t>Ending price per bushel</t>
  </si>
  <si>
    <t>Contract price per bushel</t>
  </si>
  <si>
    <t>Chapter 25</t>
  </si>
  <si>
    <t># of long futures</t>
  </si>
  <si>
    <t>Initial settle price</t>
  </si>
  <si>
    <t>Final settle price:</t>
  </si>
  <si>
    <t>Day 1</t>
  </si>
  <si>
    <t>Day 2</t>
  </si>
  <si>
    <t>Day 3</t>
  </si>
  <si>
    <t>Day 4</t>
  </si>
  <si>
    <t>Initial value of position</t>
  </si>
  <si>
    <t>Day 1:</t>
  </si>
  <si>
    <t>New position value</t>
  </si>
  <si>
    <t>Gain/Loss</t>
  </si>
  <si>
    <t>Day 2:</t>
  </si>
  <si>
    <t>Day 3:</t>
  </si>
  <si>
    <t>Day 4:</t>
  </si>
  <si>
    <t>Total Profit</t>
  </si>
  <si>
    <t># of short futures</t>
  </si>
  <si>
    <t>Gallons per contract</t>
  </si>
  <si>
    <t>Coupon rate</t>
  </si>
  <si>
    <t>Year</t>
  </si>
  <si>
    <t>PV of payment</t>
  </si>
  <si>
    <t>Price of bond</t>
  </si>
  <si>
    <t>Payment weight</t>
  </si>
  <si>
    <t>Relative value</t>
  </si>
  <si>
    <t>Question 8</t>
  </si>
  <si>
    <t>Federal funds deposits</t>
  </si>
  <si>
    <t>Accounts receivable</t>
  </si>
  <si>
    <t>Short-term loans</t>
  </si>
  <si>
    <t>Mortgages</t>
  </si>
  <si>
    <t>Checking and savings deposits</t>
  </si>
  <si>
    <t>Certificates of deposit</t>
  </si>
  <si>
    <t>Long-term financing</t>
  </si>
  <si>
    <t>Equity</t>
  </si>
  <si>
    <t>Market value</t>
  </si>
  <si>
    <t>Duration</t>
  </si>
  <si>
    <t>Long-term loans</t>
  </si>
  <si>
    <t>N/A</t>
  </si>
  <si>
    <t>Weight of assets</t>
  </si>
  <si>
    <t>Duration of assets</t>
  </si>
  <si>
    <t>Weight of liabilities</t>
  </si>
  <si>
    <t>Duration of liabilities</t>
  </si>
  <si>
    <t>Market value of assets</t>
  </si>
  <si>
    <t>Market value of liabilities</t>
  </si>
  <si>
    <t>Question 9</t>
  </si>
  <si>
    <t>Question 10</t>
  </si>
  <si>
    <t xml:space="preserve">more expensive since May, your profit from </t>
  </si>
  <si>
    <t>Buy May corn futures contracts.  By</t>
  </si>
  <si>
    <t>College expense per year</t>
  </si>
  <si>
    <t>Years until college</t>
  </si>
  <si>
    <t>Interest rate</t>
  </si>
  <si>
    <t>Question 11</t>
  </si>
  <si>
    <t>PV of college</t>
  </si>
  <si>
    <t>Question 12</t>
  </si>
  <si>
    <t>Market rate</t>
  </si>
  <si>
    <t>Today</t>
  </si>
  <si>
    <t>1 Year</t>
  </si>
  <si>
    <t>Purchase silver</t>
  </si>
  <si>
    <t>Borrow</t>
  </si>
  <si>
    <r>
      <t>-S</t>
    </r>
    <r>
      <rPr>
        <vertAlign val="subscript"/>
        <sz val="12"/>
        <rFont val="Arial"/>
        <family val="2"/>
      </rPr>
      <t>0</t>
    </r>
  </si>
  <si>
    <r>
      <t>+S</t>
    </r>
    <r>
      <rPr>
        <vertAlign val="subscript"/>
        <sz val="12"/>
        <rFont val="Arial"/>
        <family val="2"/>
      </rPr>
      <t>0</t>
    </r>
  </si>
  <si>
    <t>Cash flows from Strategy 1:</t>
  </si>
  <si>
    <r>
      <t xml:space="preserve">Let </t>
    </r>
    <r>
      <rPr>
        <i/>
        <sz val="12"/>
        <rFont val="Arial"/>
        <family val="2"/>
      </rPr>
      <t>R</t>
    </r>
    <r>
      <rPr>
        <sz val="12"/>
        <rFont val="Arial"/>
        <family val="2"/>
      </rPr>
      <t xml:space="preserve"> equal the interest rate between the initiation of the contract and the delivery of </t>
    </r>
  </si>
  <si>
    <t>the asset.</t>
  </si>
  <si>
    <r>
      <t>-S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(1 + </t>
    </r>
    <r>
      <rPr>
        <i/>
        <sz val="12"/>
        <rFont val="Arial"/>
        <family val="2"/>
      </rPr>
      <t>R</t>
    </r>
    <r>
      <rPr>
        <sz val="12"/>
        <rFont val="Arial"/>
        <family val="2"/>
      </rPr>
      <t>)</t>
    </r>
  </si>
  <si>
    <t>Total cash flow</t>
  </si>
  <si>
    <t>-F</t>
  </si>
  <si>
    <t xml:space="preserve">Notice that each strategy results in the ownership of silver in one year for no cash </t>
  </si>
  <si>
    <t xml:space="preserve">outflow today.  Since the payoffs from both the strategies are identical, the two </t>
  </si>
  <si>
    <t>strategies must cost the same in order to preclude arbitrage.</t>
  </si>
  <si>
    <t xml:space="preserve">The forward price (F) of a contract on an asset with no carrying costs or convenience </t>
  </si>
  <si>
    <t>interest rate between the initiation of the contract and the delivery date of the asset.</t>
  </si>
  <si>
    <r>
      <t>value equals the current spot price of the asset (S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) multiplied by 1 plus the appropriate </t>
    </r>
  </si>
  <si>
    <t>Question 14</t>
  </si>
  <si>
    <t>Question 15</t>
  </si>
  <si>
    <t>One-year rate</t>
  </si>
  <si>
    <t>Current bond price</t>
  </si>
  <si>
    <t>Bond maturity (years)</t>
  </si>
  <si>
    <t>Long rate</t>
  </si>
  <si>
    <t>Forward price</t>
  </si>
  <si>
    <t xml:space="preserve">Rate shift </t>
  </si>
  <si>
    <t>New current bond price</t>
  </si>
  <si>
    <t>New forward price</t>
  </si>
  <si>
    <t>Question 16</t>
  </si>
  <si>
    <t xml:space="preserve">6 month </t>
  </si>
  <si>
    <t xml:space="preserve">Time </t>
  </si>
  <si>
    <t>EAR</t>
  </si>
  <si>
    <t>12 months</t>
  </si>
  <si>
    <t>18 months</t>
  </si>
  <si>
    <t>24 months</t>
  </si>
  <si>
    <t>Interest rate change</t>
  </si>
  <si>
    <t>Question 13</t>
  </si>
  <si>
    <t>Problems 1-16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</si>
  <si>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</si>
  <si>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</si>
  <si>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</si>
  <si>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</si>
  <si>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Gain/(Loss) per contract</t>
  </si>
  <si>
    <t xml:space="preserve">price of </t>
  </si>
</sst>
</file>

<file path=xl/styles.xml><?xml version="1.0" encoding="utf-8"?>
<styleSheet xmlns="http://schemas.openxmlformats.org/spreadsheetml/2006/main">
  <numFmts count="1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&quot;$&quot;* #,##0.0000_);_(&quot;$&quot;* \(#,##0.0000\);_(&quot;$&quot;* &quot;-&quot;??_);_(@_)"/>
    <numFmt numFmtId="166" formatCode="_(* #,##0_);_(* \(#,##0\);_(* &quot;-&quot;??_);_(@_)"/>
    <numFmt numFmtId="167" formatCode="&quot;$&quot;#,##0"/>
    <numFmt numFmtId="168" formatCode="_(&quot;$&quot;* #,##0.000_);_(&quot;$&quot;* \(#,##0.000\);_(&quot;$&quot;* &quot;-&quot;_);_(@_)"/>
    <numFmt numFmtId="169" formatCode="_(* #,##0.00000_);_(* \(#,##0.00000\);_(* &quot;-&quot;?????_);_(@_)"/>
    <numFmt numFmtId="170" formatCode="_(* #,##0.000_);_(* \(#,##0.000\);_(* &quot;-&quot;???_);_(@_)"/>
    <numFmt numFmtId="171" formatCode="_(* #,##0.000_);_(* \(#,##0.000\);_(* &quot;-&quot;??_);_(@_)"/>
    <numFmt numFmtId="172" formatCode="_(&quot;$&quot;* #,##0.00_);_(&quot;$&quot;* \(#,##0.00\);_(&quot;$&quot;* &quot;-&quot;_);_(@_)"/>
    <numFmt numFmtId="173" formatCode="#,##0.0_);[Red]\(#,##0.0\)"/>
    <numFmt numFmtId="174" formatCode="_(&quot;$&quot;* #,##0.000_);_(&quot;$&quot;* \(#,##0.000\);_(&quot;$&quot;* &quot;-&quot;??_);_(@_)"/>
  </numFmts>
  <fonts count="26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2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b/>
      <sz val="14"/>
      <name val="Arial"/>
      <family val="2"/>
    </font>
    <font>
      <u/>
      <sz val="12"/>
      <name val="Arial"/>
      <family val="2"/>
    </font>
    <font>
      <u val="singleAccounting"/>
      <sz val="12"/>
      <name val="Arial"/>
      <family val="2"/>
    </font>
    <font>
      <i/>
      <u/>
      <sz val="12"/>
      <name val="Arial"/>
      <family val="2"/>
    </font>
    <font>
      <vertAlign val="subscript"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5" fillId="3" borderId="7" xfId="0" applyFont="1" applyFill="1" applyBorder="1"/>
    <xf numFmtId="164" fontId="5" fillId="3" borderId="0" xfId="0" applyNumberFormat="1" applyFont="1" applyFill="1" applyBorder="1"/>
    <xf numFmtId="164" fontId="5" fillId="3" borderId="0" xfId="2" applyNumberFormat="1" applyFont="1" applyFill="1" applyBorder="1"/>
    <xf numFmtId="44" fontId="5" fillId="3" borderId="0" xfId="2" applyNumberFormat="1" applyFont="1" applyFill="1" applyBorder="1"/>
    <xf numFmtId="44" fontId="5" fillId="3" borderId="0" xfId="0" applyNumberFormat="1" applyFont="1" applyFill="1" applyBorder="1"/>
    <xf numFmtId="164" fontId="6" fillId="3" borderId="0" xfId="0" applyNumberFormat="1" applyFont="1" applyFill="1" applyBorder="1"/>
    <xf numFmtId="164" fontId="6" fillId="3" borderId="9" xfId="0" applyNumberFormat="1" applyFont="1" applyFill="1" applyBorder="1"/>
    <xf numFmtId="0" fontId="4" fillId="2" borderId="0" xfId="0" applyFont="1" applyFill="1" applyBorder="1"/>
    <xf numFmtId="164" fontId="6" fillId="3" borderId="0" xfId="2" applyNumberFormat="1" applyFont="1" applyFill="1" applyBorder="1"/>
    <xf numFmtId="0" fontId="4" fillId="3" borderId="0" xfId="0" applyFont="1" applyFill="1" applyBorder="1"/>
    <xf numFmtId="166" fontId="5" fillId="3" borderId="0" xfId="1" applyNumberFormat="1" applyFont="1" applyFill="1" applyBorder="1"/>
    <xf numFmtId="44" fontId="6" fillId="3" borderId="9" xfId="0" applyNumberFormat="1" applyFont="1" applyFill="1" applyBorder="1"/>
    <xf numFmtId="44" fontId="7" fillId="2" borderId="0" xfId="2" applyNumberFormat="1" applyFont="1" applyFill="1" applyBorder="1"/>
    <xf numFmtId="165" fontId="7" fillId="2" borderId="0" xfId="2" applyNumberFormat="1" applyFont="1" applyFill="1" applyBorder="1"/>
    <xf numFmtId="166" fontId="7" fillId="2" borderId="0" xfId="1" applyNumberFormat="1" applyFont="1" applyFill="1" applyBorder="1"/>
    <xf numFmtId="164" fontId="7" fillId="2" borderId="0" xfId="2" applyNumberFormat="1" applyFont="1" applyFill="1" applyBorder="1"/>
    <xf numFmtId="0" fontId="9" fillId="4" borderId="0" xfId="0" applyFont="1" applyFill="1" applyBorder="1"/>
    <xf numFmtId="0" fontId="0" fillId="4" borderId="0" xfId="0" applyFill="1"/>
    <xf numFmtId="2" fontId="10" fillId="4" borderId="0" xfId="0" applyNumberFormat="1" applyFont="1" applyFill="1" applyBorder="1" applyAlignment="1"/>
    <xf numFmtId="0" fontId="11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6" fillId="4" borderId="0" xfId="0" applyFont="1" applyFill="1" applyBorder="1"/>
    <xf numFmtId="41" fontId="7" fillId="2" borderId="0" xfId="0" applyNumberFormat="1" applyFont="1" applyFill="1" applyBorder="1"/>
    <xf numFmtId="164" fontId="18" fillId="3" borderId="0" xfId="2" applyNumberFormat="1" applyFont="1" applyFill="1" applyBorder="1"/>
    <xf numFmtId="164" fontId="18" fillId="3" borderId="0" xfId="0" applyNumberFormat="1" applyFont="1" applyFill="1" applyBorder="1"/>
    <xf numFmtId="44" fontId="18" fillId="3" borderId="0" xfId="2" applyNumberFormat="1" applyFont="1" applyFill="1" applyBorder="1"/>
    <xf numFmtId="44" fontId="18" fillId="3" borderId="0" xfId="0" applyNumberFormat="1" applyFont="1" applyFill="1" applyBorder="1"/>
    <xf numFmtId="167" fontId="18" fillId="3" borderId="0" xfId="0" applyNumberFormat="1" applyFont="1" applyFill="1" applyBorder="1" applyAlignment="1">
      <alignment horizontal="center"/>
    </xf>
    <xf numFmtId="164" fontId="2" fillId="3" borderId="0" xfId="2" applyNumberFormat="1" applyFont="1" applyFill="1" applyBorder="1"/>
    <xf numFmtId="167" fontId="18" fillId="3" borderId="0" xfId="2" applyNumberFormat="1" applyFont="1" applyFill="1" applyBorder="1" applyAlignment="1">
      <alignment horizontal="center"/>
    </xf>
    <xf numFmtId="44" fontId="18" fillId="3" borderId="0" xfId="2" applyFont="1" applyFill="1" applyBorder="1"/>
    <xf numFmtId="44" fontId="18" fillId="3" borderId="10" xfId="2" applyFont="1" applyFill="1" applyBorder="1"/>
    <xf numFmtId="44" fontId="6" fillId="3" borderId="0" xfId="2" applyFont="1" applyFill="1" applyBorder="1"/>
    <xf numFmtId="166" fontId="18" fillId="3" borderId="0" xfId="1" applyNumberFormat="1" applyFont="1" applyFill="1" applyBorder="1"/>
    <xf numFmtId="0" fontId="5" fillId="3" borderId="0" xfId="0" applyFont="1" applyFill="1" applyBorder="1"/>
    <xf numFmtId="0" fontId="0" fillId="3" borderId="0" xfId="0" applyFill="1" applyBorder="1"/>
    <xf numFmtId="0" fontId="4" fillId="3" borderId="4" xfId="0" applyFont="1" applyFill="1" applyBorder="1"/>
    <xf numFmtId="6" fontId="18" fillId="3" borderId="0" xfId="0" applyNumberFormat="1" applyFont="1" applyFill="1" applyBorder="1" applyAlignment="1">
      <alignment horizontal="center"/>
    </xf>
    <xf numFmtId="42" fontId="18" fillId="3" borderId="0" xfId="2" applyNumberFormat="1" applyFont="1" applyFill="1" applyBorder="1"/>
    <xf numFmtId="42" fontId="18" fillId="3" borderId="0" xfId="0" applyNumberFormat="1" applyFont="1" applyFill="1" applyBorder="1"/>
    <xf numFmtId="0" fontId="19" fillId="0" borderId="0" xfId="0" applyFont="1"/>
    <xf numFmtId="42" fontId="7" fillId="2" borderId="0" xfId="2" applyNumberFormat="1" applyFont="1" applyFill="1" applyBorder="1"/>
    <xf numFmtId="8" fontId="2" fillId="3" borderId="0" xfId="0" applyNumberFormat="1" applyFont="1" applyFill="1" applyBorder="1" applyAlignment="1">
      <alignment horizontal="left"/>
    </xf>
    <xf numFmtId="8" fontId="4" fillId="3" borderId="0" xfId="0" applyNumberFormat="1" applyFont="1" applyFill="1" applyBorder="1" applyAlignment="1">
      <alignment horizontal="left"/>
    </xf>
    <xf numFmtId="42" fontId="6" fillId="3" borderId="9" xfId="0" applyNumberFormat="1" applyFont="1" applyFill="1" applyBorder="1"/>
    <xf numFmtId="42" fontId="5" fillId="3" borderId="0" xfId="0" applyNumberFormat="1" applyFont="1" applyFill="1" applyBorder="1"/>
    <xf numFmtId="168" fontId="7" fillId="2" borderId="0" xfId="2" applyNumberFormat="1" applyFont="1" applyFill="1" applyBorder="1"/>
    <xf numFmtId="9" fontId="7" fillId="2" borderId="0" xfId="3" applyFont="1" applyFill="1" applyBorder="1"/>
    <xf numFmtId="8" fontId="2" fillId="3" borderId="0" xfId="0" applyNumberFormat="1" applyFont="1" applyFill="1" applyBorder="1" applyAlignment="1">
      <alignment horizontal="center"/>
    </xf>
    <xf numFmtId="38" fontId="2" fillId="3" borderId="0" xfId="0" applyNumberFormat="1" applyFont="1" applyFill="1" applyBorder="1" applyAlignment="1">
      <alignment horizontal="center"/>
    </xf>
    <xf numFmtId="38" fontId="4" fillId="3" borderId="0" xfId="0" applyNumberFormat="1" applyFont="1" applyFill="1" applyBorder="1" applyAlignment="1">
      <alignment horizontal="center"/>
    </xf>
    <xf numFmtId="8" fontId="20" fillId="3" borderId="0" xfId="0" applyNumberFormat="1" applyFont="1" applyFill="1" applyBorder="1" applyAlignment="1">
      <alignment horizontal="center"/>
    </xf>
    <xf numFmtId="42" fontId="21" fillId="3" borderId="0" xfId="0" applyNumberFormat="1" applyFont="1" applyFill="1" applyBorder="1" applyAlignment="1">
      <alignment horizontal="right"/>
    </xf>
    <xf numFmtId="169" fontId="18" fillId="3" borderId="0" xfId="0" applyNumberFormat="1" applyFont="1" applyFill="1" applyBorder="1"/>
    <xf numFmtId="169" fontId="18" fillId="3" borderId="10" xfId="0" applyNumberFormat="1" applyFont="1" applyFill="1" applyBorder="1"/>
    <xf numFmtId="169" fontId="6" fillId="3" borderId="0" xfId="0" applyNumberFormat="1" applyFont="1" applyFill="1" applyBorder="1"/>
    <xf numFmtId="0" fontId="2" fillId="2" borderId="0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43" fontId="7" fillId="2" borderId="0" xfId="0" applyNumberFormat="1" applyFont="1" applyFill="1" applyBorder="1"/>
    <xf numFmtId="42" fontId="7" fillId="2" borderId="0" xfId="0" applyNumberFormat="1" applyFont="1" applyFill="1" applyBorder="1"/>
    <xf numFmtId="43" fontId="7" fillId="2" borderId="0" xfId="0" applyNumberFormat="1" applyFont="1" applyFill="1" applyBorder="1" applyAlignment="1">
      <alignment horizontal="right"/>
    </xf>
    <xf numFmtId="42" fontId="2" fillId="3" borderId="0" xfId="0" applyNumberFormat="1" applyFont="1" applyFill="1" applyBorder="1" applyAlignment="1">
      <alignment horizontal="right"/>
    </xf>
    <xf numFmtId="44" fontId="2" fillId="3" borderId="0" xfId="0" applyNumberFormat="1" applyFont="1" applyFill="1" applyBorder="1"/>
    <xf numFmtId="170" fontId="2" fillId="3" borderId="0" xfId="0" applyNumberFormat="1" applyFont="1" applyFill="1" applyBorder="1"/>
    <xf numFmtId="170" fontId="18" fillId="3" borderId="0" xfId="0" applyNumberFormat="1" applyFont="1" applyFill="1" applyBorder="1"/>
    <xf numFmtId="0" fontId="4" fillId="3" borderId="6" xfId="0" applyFont="1" applyFill="1" applyBorder="1"/>
    <xf numFmtId="43" fontId="6" fillId="3" borderId="9" xfId="0" applyNumberFormat="1" applyFont="1" applyFill="1" applyBorder="1" applyAlignment="1">
      <alignment horizontal="right"/>
    </xf>
    <xf numFmtId="43" fontId="6" fillId="3" borderId="0" xfId="0" applyNumberFormat="1" applyFont="1" applyFill="1" applyBorder="1" applyAlignment="1">
      <alignment horizontal="right"/>
    </xf>
    <xf numFmtId="171" fontId="18" fillId="3" borderId="0" xfId="0" applyNumberFormat="1" applyFont="1" applyFill="1" applyBorder="1" applyAlignment="1">
      <alignment horizontal="right"/>
    </xf>
    <xf numFmtId="38" fontId="2" fillId="3" borderId="0" xfId="0" applyNumberFormat="1" applyFont="1" applyFill="1" applyBorder="1" applyAlignment="1">
      <alignment horizontal="left"/>
    </xf>
    <xf numFmtId="42" fontId="18" fillId="3" borderId="0" xfId="0" applyNumberFormat="1" applyFont="1" applyFill="1" applyBorder="1" applyAlignment="1">
      <alignment horizontal="right"/>
    </xf>
    <xf numFmtId="38" fontId="18" fillId="3" borderId="0" xfId="0" applyNumberFormat="1" applyFont="1" applyFill="1" applyBorder="1" applyAlignment="1">
      <alignment horizontal="center"/>
    </xf>
    <xf numFmtId="172" fontId="18" fillId="3" borderId="0" xfId="0" applyNumberFormat="1" applyFont="1" applyFill="1" applyBorder="1"/>
    <xf numFmtId="173" fontId="2" fillId="3" borderId="0" xfId="0" applyNumberFormat="1" applyFont="1" applyFill="1" applyBorder="1" applyAlignment="1">
      <alignment horizontal="center"/>
    </xf>
    <xf numFmtId="0" fontId="2" fillId="3" borderId="0" xfId="0" applyFont="1" applyFill="1"/>
    <xf numFmtId="0" fontId="2" fillId="3" borderId="0" xfId="0" applyFont="1" applyFill="1" applyBorder="1" applyAlignment="1">
      <alignment horizontal="center"/>
    </xf>
    <xf numFmtId="0" fontId="2" fillId="3" borderId="0" xfId="0" quotePrefix="1" applyFont="1" applyFill="1" applyBorder="1" applyAlignment="1">
      <alignment horizontal="center"/>
    </xf>
    <xf numFmtId="0" fontId="2" fillId="3" borderId="1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0" fontId="7" fillId="2" borderId="0" xfId="3" applyNumberFormat="1" applyFont="1" applyFill="1" applyBorder="1"/>
    <xf numFmtId="44" fontId="4" fillId="3" borderId="0" xfId="0" applyNumberFormat="1" applyFont="1" applyFill="1" applyBorder="1"/>
    <xf numFmtId="0" fontId="24" fillId="4" borderId="0" xfId="0" applyFont="1" applyFill="1" applyBorder="1"/>
    <xf numFmtId="43" fontId="18" fillId="3" borderId="0" xfId="0" applyNumberFormat="1" applyFont="1" applyFill="1" applyBorder="1"/>
    <xf numFmtId="43" fontId="18" fillId="3" borderId="10" xfId="0" applyNumberFormat="1" applyFont="1" applyFill="1" applyBorder="1"/>
    <xf numFmtId="42" fontId="25" fillId="2" borderId="0" xfId="0" applyNumberFormat="1" applyFont="1" applyFill="1" applyBorder="1"/>
    <xf numFmtId="44" fontId="25" fillId="3" borderId="0" xfId="0" applyNumberFormat="1" applyFont="1" applyFill="1" applyBorder="1"/>
    <xf numFmtId="174" fontId="18" fillId="3" borderId="0" xfId="0" applyNumberFormat="1" applyFont="1" applyFill="1" applyBorder="1"/>
    <xf numFmtId="165" fontId="25" fillId="3" borderId="0" xfId="0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/>
  </sheetViews>
  <sheetFormatPr defaultRowHeight="12.75"/>
  <cols>
    <col min="1" max="3" width="9.140625" style="39"/>
    <col min="4" max="4" width="42.5703125" style="39" customWidth="1"/>
    <col min="5" max="16384" width="9.140625" style="39"/>
  </cols>
  <sheetData>
    <row r="1" spans="1:6">
      <c r="A1" s="38"/>
      <c r="B1" s="38"/>
      <c r="C1" s="38"/>
      <c r="D1" s="38"/>
      <c r="E1" s="38"/>
      <c r="F1" s="38"/>
    </row>
    <row r="2" spans="1:6">
      <c r="A2" s="38"/>
      <c r="B2" s="38"/>
      <c r="C2" s="38"/>
      <c r="D2" s="38"/>
      <c r="E2" s="38"/>
      <c r="F2" s="38"/>
    </row>
    <row r="3" spans="1:6">
      <c r="A3" s="38"/>
      <c r="B3" s="38"/>
      <c r="C3" s="38"/>
      <c r="D3" s="38"/>
      <c r="E3" s="38"/>
      <c r="F3" s="38"/>
    </row>
    <row r="4" spans="1:6">
      <c r="A4" s="38"/>
      <c r="B4" s="38"/>
      <c r="C4" s="38"/>
      <c r="D4" s="38"/>
      <c r="E4" s="38"/>
      <c r="F4" s="38"/>
    </row>
    <row r="5" spans="1:6">
      <c r="A5" s="38"/>
      <c r="B5" s="38"/>
      <c r="C5" s="38"/>
      <c r="D5" s="38"/>
      <c r="E5" s="38"/>
      <c r="F5" s="38"/>
    </row>
    <row r="6" spans="1:6">
      <c r="A6" s="38"/>
      <c r="B6" s="38"/>
      <c r="C6" s="38"/>
      <c r="D6" s="38"/>
      <c r="E6" s="38"/>
      <c r="F6" s="38"/>
    </row>
    <row r="7" spans="1:6">
      <c r="A7" s="38"/>
      <c r="B7" s="38"/>
      <c r="C7" s="38"/>
      <c r="D7" s="38"/>
      <c r="E7" s="38"/>
      <c r="F7" s="38"/>
    </row>
    <row r="8" spans="1:6">
      <c r="A8" s="38"/>
      <c r="B8" s="38"/>
      <c r="C8" s="38"/>
      <c r="D8" s="38"/>
      <c r="E8" s="38"/>
      <c r="F8" s="38"/>
    </row>
    <row r="9" spans="1:6">
      <c r="A9" s="38"/>
      <c r="B9" s="38"/>
      <c r="C9" s="38"/>
      <c r="D9" s="38"/>
      <c r="E9" s="38"/>
      <c r="F9" s="38"/>
    </row>
    <row r="10" spans="1:6">
      <c r="A10" s="38"/>
      <c r="B10" s="38"/>
      <c r="C10" s="38"/>
      <c r="D10" s="38"/>
      <c r="E10" s="38"/>
      <c r="F10" s="38"/>
    </row>
    <row r="11" spans="1:6">
      <c r="A11" s="38"/>
      <c r="B11" s="38"/>
      <c r="C11" s="38"/>
      <c r="D11" s="38"/>
      <c r="E11" s="38"/>
      <c r="F11" s="38"/>
    </row>
    <row r="12" spans="1:6" ht="59.25">
      <c r="A12" s="38"/>
      <c r="B12" s="38"/>
      <c r="C12" s="38"/>
      <c r="D12" s="40" t="s">
        <v>75</v>
      </c>
      <c r="E12" s="38"/>
      <c r="F12" s="41"/>
    </row>
    <row r="13" spans="1:6">
      <c r="A13" s="38"/>
      <c r="B13" s="38"/>
      <c r="C13" s="38"/>
      <c r="D13" s="38"/>
      <c r="E13" s="38"/>
      <c r="F13" s="38"/>
    </row>
    <row r="14" spans="1:6" ht="23.25">
      <c r="A14" s="38"/>
      <c r="B14" s="38"/>
      <c r="C14" s="38"/>
      <c r="D14" s="42" t="s">
        <v>166</v>
      </c>
      <c r="E14" s="38"/>
      <c r="F14" s="38"/>
    </row>
    <row r="15" spans="1:6">
      <c r="A15" s="38"/>
      <c r="B15" s="38"/>
      <c r="C15" s="38"/>
      <c r="D15" s="38"/>
      <c r="E15" s="38"/>
      <c r="F15" s="38"/>
    </row>
    <row r="16" spans="1:6">
      <c r="A16" s="38"/>
      <c r="B16" s="38"/>
      <c r="C16" s="38"/>
      <c r="D16" s="38"/>
      <c r="E16" s="38"/>
      <c r="F16" s="38"/>
    </row>
    <row r="17" spans="1:6" ht="15">
      <c r="A17" s="38"/>
      <c r="B17" s="38"/>
      <c r="C17" s="38"/>
      <c r="D17" s="43"/>
      <c r="E17" s="38"/>
      <c r="F17" s="38"/>
    </row>
    <row r="18" spans="1:6" ht="15.75">
      <c r="A18" s="38"/>
      <c r="B18" s="38"/>
      <c r="C18" s="38"/>
      <c r="D18" s="44" t="s">
        <v>29</v>
      </c>
      <c r="E18" s="38"/>
      <c r="F18" s="38"/>
    </row>
    <row r="19" spans="1:6" ht="15.75">
      <c r="A19" s="38"/>
      <c r="B19" s="38"/>
      <c r="C19" s="38"/>
      <c r="D19" s="45" t="s">
        <v>30</v>
      </c>
      <c r="E19" s="38"/>
      <c r="F19" s="38"/>
    </row>
    <row r="20" spans="1:6" ht="15.75">
      <c r="A20" s="38"/>
      <c r="B20" s="38"/>
      <c r="C20" s="38"/>
      <c r="D20" s="46" t="s">
        <v>31</v>
      </c>
      <c r="E20" s="38"/>
      <c r="F20" s="38"/>
    </row>
    <row r="21" spans="1:6" ht="15.75">
      <c r="A21" s="38"/>
      <c r="B21" s="38"/>
      <c r="C21" s="38"/>
      <c r="D21" s="47" t="s">
        <v>32</v>
      </c>
      <c r="E21" s="38"/>
      <c r="F21" s="38"/>
    </row>
    <row r="22" spans="1:6" ht="15.75">
      <c r="A22" s="38"/>
      <c r="B22" s="38"/>
      <c r="C22" s="38"/>
      <c r="D22" s="48" t="s">
        <v>33</v>
      </c>
      <c r="E22" s="38"/>
      <c r="F22" s="38"/>
    </row>
    <row r="23" spans="1:6" ht="15">
      <c r="A23" s="38"/>
      <c r="B23" s="38"/>
      <c r="C23" s="38"/>
      <c r="D23" s="43"/>
      <c r="E23" s="38"/>
      <c r="F23" s="38"/>
    </row>
    <row r="24" spans="1:6">
      <c r="A24" s="38"/>
      <c r="B24" s="38"/>
      <c r="C24" s="38"/>
      <c r="D24" s="108" t="s">
        <v>167</v>
      </c>
      <c r="E24" s="38"/>
      <c r="F24" s="38"/>
    </row>
    <row r="25" spans="1:6">
      <c r="A25" s="38"/>
      <c r="B25" s="38"/>
      <c r="C25" s="38"/>
      <c r="D25" s="108" t="s">
        <v>168</v>
      </c>
      <c r="E25" s="38"/>
      <c r="F25" s="38"/>
    </row>
    <row r="26" spans="1:6">
      <c r="D26" s="108" t="s">
        <v>169</v>
      </c>
    </row>
    <row r="27" spans="1:6">
      <c r="D27" s="108" t="s">
        <v>170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55"/>
  <sheetViews>
    <sheetView workbookViewId="0"/>
  </sheetViews>
  <sheetFormatPr defaultRowHeight="12.75"/>
  <cols>
    <col min="2" max="2" width="3.140625" customWidth="1"/>
    <col min="3" max="3" width="30.5703125" customWidth="1"/>
    <col min="4" max="4" width="18.140625" customWidth="1"/>
    <col min="5" max="5" width="3.285156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118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4"/>
      <c r="C6" s="5"/>
      <c r="D6" s="5"/>
      <c r="E6" s="6"/>
      <c r="F6" s="1"/>
      <c r="G6" s="1"/>
      <c r="H6" s="1"/>
      <c r="I6" s="1"/>
      <c r="J6" s="1"/>
      <c r="K6" s="1"/>
      <c r="L6" s="1"/>
      <c r="M6" s="1"/>
      <c r="N6" s="1"/>
    </row>
    <row r="7" spans="1:14" ht="15">
      <c r="A7" s="1"/>
      <c r="B7" s="7"/>
      <c r="C7" s="8" t="s">
        <v>73</v>
      </c>
      <c r="D7" s="35">
        <v>6.13</v>
      </c>
      <c r="E7" s="9"/>
      <c r="F7" s="1"/>
      <c r="G7" s="1"/>
      <c r="H7" s="1"/>
      <c r="I7" s="1"/>
      <c r="J7" s="1"/>
      <c r="K7" s="1"/>
      <c r="L7" s="1"/>
      <c r="M7" s="1"/>
      <c r="N7" s="1"/>
    </row>
    <row r="8" spans="1:14" ht="15">
      <c r="A8" s="1"/>
      <c r="B8" s="7"/>
      <c r="C8" s="8" t="s">
        <v>74</v>
      </c>
      <c r="D8" s="35">
        <v>6.05</v>
      </c>
      <c r="E8" s="9"/>
      <c r="F8" s="1"/>
      <c r="G8" s="1"/>
      <c r="H8" s="1"/>
      <c r="I8" s="1"/>
      <c r="J8" s="1"/>
      <c r="K8" s="1"/>
      <c r="L8" s="1"/>
      <c r="M8" s="1"/>
      <c r="N8" s="1"/>
    </row>
    <row r="9" spans="1:14" ht="15">
      <c r="A9" s="1"/>
      <c r="B9" s="7"/>
      <c r="C9" s="8" t="s">
        <v>71</v>
      </c>
      <c r="D9" s="36">
        <v>5000</v>
      </c>
      <c r="E9" s="9"/>
      <c r="F9" s="1"/>
      <c r="G9" s="1"/>
      <c r="H9" s="1"/>
      <c r="I9" s="1"/>
      <c r="J9" s="1"/>
      <c r="K9" s="1"/>
      <c r="L9" s="1"/>
      <c r="M9" s="1"/>
      <c r="N9" s="1"/>
    </row>
    <row r="10" spans="1:14" ht="15">
      <c r="A10" s="1"/>
      <c r="B10" s="7"/>
      <c r="C10" s="8" t="s">
        <v>72</v>
      </c>
      <c r="D10" s="36">
        <v>140000</v>
      </c>
      <c r="E10" s="9"/>
      <c r="F10" s="1"/>
      <c r="G10" s="1"/>
      <c r="H10" s="1"/>
      <c r="I10" s="1"/>
      <c r="J10" s="1"/>
      <c r="K10" s="1"/>
      <c r="L10" s="1"/>
      <c r="M10" s="1"/>
      <c r="N10" s="1"/>
    </row>
    <row r="11" spans="1:14" ht="15.75" thickBot="1">
      <c r="A11" s="1"/>
      <c r="B11" s="10"/>
      <c r="C11" s="11"/>
      <c r="D11" s="11"/>
      <c r="E11" s="12"/>
      <c r="F11" s="1"/>
      <c r="G11" s="1"/>
      <c r="H11" s="1"/>
      <c r="I11" s="1"/>
      <c r="J11" s="1"/>
      <c r="K11" s="1"/>
      <c r="L11" s="1"/>
      <c r="M11" s="1"/>
      <c r="N11" s="1"/>
    </row>
    <row r="12" spans="1:14" ht="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">
      <c r="A13" s="1"/>
      <c r="B13" s="1"/>
      <c r="C13" s="3" t="s">
        <v>2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75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">
      <c r="A15" s="1"/>
      <c r="B15" s="13"/>
      <c r="C15" s="14"/>
      <c r="D15" s="14"/>
      <c r="E15" s="15"/>
      <c r="F15" s="1"/>
      <c r="G15" s="1"/>
      <c r="H15" s="1"/>
      <c r="I15" s="1"/>
      <c r="J15" s="1"/>
      <c r="K15" s="1"/>
      <c r="L15" s="1"/>
      <c r="M15" s="1"/>
      <c r="N15" s="1"/>
    </row>
    <row r="16" spans="1:14" ht="15.75">
      <c r="A16" s="1"/>
      <c r="B16" s="16"/>
      <c r="C16" s="17" t="s">
        <v>68</v>
      </c>
      <c r="D16" s="30"/>
      <c r="E16" s="18"/>
      <c r="F16" s="1"/>
      <c r="G16" s="1"/>
      <c r="H16" s="1"/>
      <c r="I16" s="1"/>
      <c r="J16" s="1"/>
      <c r="K16" s="1"/>
      <c r="L16" s="1"/>
      <c r="M16" s="1"/>
      <c r="N16" s="1"/>
    </row>
    <row r="17" spans="1:14" ht="15">
      <c r="A17" s="1"/>
      <c r="B17" s="16"/>
      <c r="C17" s="17" t="s">
        <v>19</v>
      </c>
      <c r="D17" s="60">
        <f>D10/D9</f>
        <v>28</v>
      </c>
      <c r="E17" s="18"/>
      <c r="F17" s="1"/>
      <c r="G17" s="1"/>
      <c r="H17" s="1"/>
      <c r="I17" s="1"/>
      <c r="J17" s="1"/>
      <c r="K17" s="1"/>
      <c r="L17" s="1"/>
      <c r="M17" s="1"/>
      <c r="N17" s="1"/>
    </row>
    <row r="18" spans="1:14" ht="15">
      <c r="A18" s="1"/>
      <c r="B18" s="16"/>
      <c r="C18" s="17" t="s">
        <v>121</v>
      </c>
      <c r="D18" s="26"/>
      <c r="E18" s="18"/>
      <c r="F18" s="1"/>
      <c r="G18" s="1"/>
      <c r="H18" s="1"/>
      <c r="I18" s="1"/>
      <c r="J18" s="1"/>
      <c r="K18" s="1"/>
      <c r="L18" s="1"/>
      <c r="M18" s="1"/>
      <c r="N18" s="1"/>
    </row>
    <row r="19" spans="1:14" ht="15.75">
      <c r="A19" s="1"/>
      <c r="B19" s="16"/>
      <c r="C19" s="17" t="s">
        <v>20</v>
      </c>
      <c r="D19" s="27"/>
      <c r="E19" s="18"/>
      <c r="F19" s="1"/>
      <c r="G19" s="1"/>
      <c r="H19" s="1"/>
      <c r="I19" s="1"/>
      <c r="J19" s="1"/>
      <c r="K19" s="1"/>
      <c r="L19" s="1"/>
      <c r="M19" s="1"/>
      <c r="N19" s="1"/>
    </row>
    <row r="20" spans="1:14" ht="15">
      <c r="A20" s="1"/>
      <c r="B20" s="16"/>
      <c r="C20" s="17" t="s">
        <v>172</v>
      </c>
      <c r="D20" s="114">
        <f>D8</f>
        <v>6.05</v>
      </c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ht="15">
      <c r="A21" s="1"/>
      <c r="B21" s="16"/>
      <c r="C21" s="17" t="s">
        <v>70</v>
      </c>
      <c r="D21" s="51">
        <f>D8*D10</f>
        <v>847000</v>
      </c>
      <c r="E21" s="18"/>
      <c r="F21" s="1"/>
      <c r="G21" s="1"/>
      <c r="H21" s="1"/>
      <c r="I21" s="1"/>
      <c r="J21" s="1"/>
      <c r="K21" s="1"/>
      <c r="L21" s="1"/>
      <c r="M21" s="1"/>
      <c r="N21" s="1"/>
    </row>
    <row r="22" spans="1:14" ht="15.75">
      <c r="A22" s="1"/>
      <c r="B22" s="16"/>
      <c r="C22" s="17"/>
      <c r="D22" s="27"/>
      <c r="E22" s="18"/>
      <c r="F22" s="1"/>
      <c r="G22" s="1"/>
      <c r="H22" s="1"/>
      <c r="I22" s="1"/>
      <c r="J22" s="1"/>
      <c r="K22" s="1"/>
      <c r="L22" s="1"/>
      <c r="M22" s="1"/>
      <c r="N22" s="1"/>
    </row>
    <row r="23" spans="1:14" ht="15">
      <c r="A23" s="1"/>
      <c r="B23" s="16"/>
      <c r="C23" s="17" t="s">
        <v>6</v>
      </c>
      <c r="D23" s="51">
        <f>D7*D9*D17</f>
        <v>858200</v>
      </c>
      <c r="E23" s="18"/>
      <c r="F23" s="1"/>
      <c r="G23" s="1"/>
      <c r="H23" s="1"/>
      <c r="I23" s="1"/>
      <c r="J23" s="1"/>
      <c r="K23" s="1"/>
      <c r="L23" s="1"/>
      <c r="M23" s="1"/>
      <c r="N23" s="1"/>
    </row>
    <row r="24" spans="1:14" ht="15.75">
      <c r="A24" s="1"/>
      <c r="B24" s="16"/>
      <c r="C24" s="17" t="s">
        <v>21</v>
      </c>
      <c r="D24" s="28">
        <f>D23-D21</f>
        <v>11200</v>
      </c>
      <c r="E24" s="18"/>
      <c r="F24" s="1"/>
      <c r="G24" s="1"/>
      <c r="H24" s="1"/>
      <c r="I24" s="1"/>
      <c r="J24" s="1"/>
      <c r="K24" s="1"/>
      <c r="L24" s="1"/>
      <c r="M24" s="1"/>
      <c r="N24" s="1"/>
    </row>
    <row r="25" spans="1:14" ht="15">
      <c r="A25" s="1"/>
      <c r="B25" s="16"/>
      <c r="C25" s="17" t="s">
        <v>69</v>
      </c>
      <c r="D25" s="23"/>
      <c r="E25" s="18"/>
      <c r="F25" s="1"/>
      <c r="G25" s="1"/>
      <c r="H25" s="1"/>
      <c r="I25" s="1"/>
      <c r="J25" s="1"/>
      <c r="K25" s="1"/>
      <c r="L25" s="1"/>
      <c r="M25" s="1"/>
      <c r="N25" s="1"/>
    </row>
    <row r="26" spans="1:14" ht="15">
      <c r="A26" s="1"/>
      <c r="B26" s="16"/>
      <c r="C26" s="17" t="s">
        <v>47</v>
      </c>
      <c r="D26" s="51">
        <f>D24</f>
        <v>11200</v>
      </c>
      <c r="E26" s="18"/>
      <c r="F26" s="1"/>
      <c r="G26" s="1"/>
      <c r="H26" s="1"/>
      <c r="I26" s="1"/>
      <c r="J26" s="1"/>
      <c r="K26" s="1"/>
      <c r="L26" s="1"/>
      <c r="M26" s="1"/>
      <c r="N26" s="1"/>
    </row>
    <row r="27" spans="1:14" ht="15">
      <c r="A27" s="1"/>
      <c r="B27" s="16"/>
      <c r="C27" s="17" t="s">
        <v>120</v>
      </c>
      <c r="D27" s="23"/>
      <c r="E27" s="18"/>
      <c r="F27" s="1"/>
      <c r="G27" s="1"/>
      <c r="H27" s="1"/>
      <c r="I27" s="1"/>
      <c r="J27" s="1"/>
      <c r="K27" s="1"/>
      <c r="L27" s="1"/>
      <c r="M27" s="1"/>
      <c r="N27" s="1"/>
    </row>
    <row r="28" spans="1:14" ht="15">
      <c r="A28" s="1"/>
      <c r="B28" s="16"/>
      <c r="C28" s="17" t="s">
        <v>46</v>
      </c>
      <c r="D28" s="26"/>
      <c r="E28" s="18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thickBot="1">
      <c r="A29" s="1"/>
      <c r="B29" s="19"/>
      <c r="C29" s="20"/>
      <c r="D29" s="22"/>
      <c r="E29" s="21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</sheetData>
  <phoneticPr fontId="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44"/>
  <sheetViews>
    <sheetView workbookViewId="0"/>
  </sheetViews>
  <sheetFormatPr defaultRowHeight="12.75"/>
  <cols>
    <col min="2" max="2" width="3.140625" customWidth="1"/>
    <col min="3" max="4" width="18.140625" customWidth="1"/>
    <col min="5" max="5" width="12.7109375" customWidth="1"/>
    <col min="6" max="6" width="3.140625" customWidth="1"/>
    <col min="8" max="8" width="4.425781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119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13"/>
      <c r="C6" s="14"/>
      <c r="D6" s="14"/>
      <c r="E6" s="14"/>
      <c r="F6" s="14"/>
      <c r="G6" s="14"/>
      <c r="H6" s="14"/>
      <c r="I6" s="15"/>
      <c r="J6" s="1"/>
      <c r="K6" s="1"/>
      <c r="L6" s="1"/>
      <c r="M6" s="1"/>
      <c r="N6" s="1"/>
    </row>
    <row r="7" spans="1:14" ht="15.75">
      <c r="A7" s="1"/>
      <c r="B7" s="63" t="s">
        <v>54</v>
      </c>
      <c r="C7" s="17" t="s">
        <v>48</v>
      </c>
      <c r="D7" s="30"/>
      <c r="E7" s="17"/>
      <c r="F7" s="17"/>
      <c r="G7" s="17"/>
      <c r="H7" s="17"/>
      <c r="I7" s="18"/>
      <c r="J7" s="1"/>
      <c r="K7" s="1"/>
      <c r="L7" s="1"/>
      <c r="M7" s="1"/>
      <c r="N7" s="1"/>
    </row>
    <row r="8" spans="1:14" ht="15">
      <c r="A8" s="1"/>
      <c r="B8" s="63"/>
      <c r="C8" s="17" t="s">
        <v>49</v>
      </c>
      <c r="D8" s="32"/>
      <c r="E8" s="17"/>
      <c r="F8" s="17"/>
      <c r="G8" s="17"/>
      <c r="H8" s="17"/>
      <c r="I8" s="18"/>
      <c r="J8" s="1"/>
      <c r="K8" s="1"/>
      <c r="L8" s="1"/>
      <c r="M8" s="1"/>
      <c r="N8" s="1"/>
    </row>
    <row r="9" spans="1:14" ht="15">
      <c r="A9" s="1"/>
      <c r="B9" s="63"/>
      <c r="C9" s="17" t="s">
        <v>50</v>
      </c>
      <c r="D9" s="26"/>
      <c r="E9" s="17"/>
      <c r="F9" s="17"/>
      <c r="G9" s="17"/>
      <c r="H9" s="17"/>
      <c r="I9" s="18"/>
      <c r="J9" s="1"/>
      <c r="K9" s="1"/>
      <c r="L9" s="1"/>
      <c r="M9" s="1"/>
      <c r="N9" s="1"/>
    </row>
    <row r="10" spans="1:14" ht="15">
      <c r="A10" s="1"/>
      <c r="B10" s="63"/>
      <c r="C10" s="17" t="s">
        <v>51</v>
      </c>
      <c r="D10" s="26"/>
      <c r="E10" s="17"/>
      <c r="F10" s="17"/>
      <c r="G10" s="17"/>
      <c r="H10" s="17"/>
      <c r="I10" s="18"/>
      <c r="J10" s="1"/>
      <c r="K10" s="1"/>
      <c r="L10" s="1"/>
      <c r="M10" s="1"/>
      <c r="N10" s="1"/>
    </row>
    <row r="11" spans="1:14" ht="15.75">
      <c r="A11" s="1"/>
      <c r="B11" s="63"/>
      <c r="C11" s="17" t="s">
        <v>52</v>
      </c>
      <c r="D11" s="27"/>
      <c r="E11" s="17"/>
      <c r="F11" s="17"/>
      <c r="G11" s="17"/>
      <c r="H11" s="17"/>
      <c r="I11" s="18"/>
      <c r="J11" s="1"/>
      <c r="K11" s="1"/>
      <c r="L11" s="1"/>
      <c r="M11" s="1"/>
      <c r="N11" s="1"/>
    </row>
    <row r="12" spans="1:14" ht="15.75">
      <c r="A12" s="1"/>
      <c r="B12" s="63"/>
      <c r="C12" s="17" t="s">
        <v>53</v>
      </c>
      <c r="D12" s="27"/>
      <c r="E12" s="17"/>
      <c r="F12" s="17"/>
      <c r="G12" s="17"/>
      <c r="H12" s="17"/>
      <c r="I12" s="18"/>
      <c r="J12" s="1"/>
      <c r="K12" s="1"/>
      <c r="L12" s="1"/>
      <c r="M12" s="1"/>
      <c r="N12" s="1"/>
    </row>
    <row r="13" spans="1:14" ht="15">
      <c r="A13" s="1"/>
      <c r="B13" s="63"/>
      <c r="C13" s="17"/>
      <c r="D13" s="23"/>
      <c r="E13" s="17"/>
      <c r="F13" s="17"/>
      <c r="G13" s="17"/>
      <c r="H13" s="17"/>
      <c r="I13" s="18"/>
      <c r="J13" s="1"/>
      <c r="K13" s="1"/>
      <c r="L13" s="1"/>
      <c r="M13" s="1"/>
      <c r="N13" s="1"/>
    </row>
    <row r="14" spans="1:14" ht="15">
      <c r="A14" s="1"/>
      <c r="B14" s="63" t="s">
        <v>55</v>
      </c>
      <c r="C14" s="17" t="s">
        <v>56</v>
      </c>
      <c r="D14" s="23"/>
      <c r="E14" s="17"/>
      <c r="F14" s="17"/>
      <c r="G14" s="17"/>
      <c r="H14" s="17"/>
      <c r="I14" s="18"/>
      <c r="J14" s="1"/>
      <c r="K14" s="1"/>
      <c r="L14" s="1"/>
      <c r="M14" s="1"/>
      <c r="N14" s="1"/>
    </row>
    <row r="15" spans="1:14" ht="15">
      <c r="A15" s="1"/>
      <c r="B15" s="63"/>
      <c r="C15" s="17" t="s">
        <v>57</v>
      </c>
      <c r="D15" s="26"/>
      <c r="E15" s="17"/>
      <c r="F15" s="17"/>
      <c r="G15" s="17"/>
      <c r="H15" s="17"/>
      <c r="I15" s="18"/>
      <c r="J15" s="1"/>
      <c r="K15" s="1"/>
      <c r="L15" s="1"/>
      <c r="M15" s="1"/>
      <c r="N15" s="1"/>
    </row>
    <row r="16" spans="1:14" ht="15">
      <c r="A16" s="1"/>
      <c r="B16" s="63"/>
      <c r="C16" s="17" t="s">
        <v>58</v>
      </c>
      <c r="D16" s="26"/>
      <c r="E16" s="17"/>
      <c r="F16" s="17"/>
      <c r="G16" s="17"/>
      <c r="H16" s="17"/>
      <c r="I16" s="18"/>
      <c r="J16" s="1"/>
      <c r="K16" s="1"/>
      <c r="L16" s="1"/>
      <c r="M16" s="1"/>
      <c r="N16" s="1"/>
    </row>
    <row r="17" spans="1:14" ht="15">
      <c r="A17" s="1"/>
      <c r="B17" s="16"/>
      <c r="C17" s="17" t="s">
        <v>59</v>
      </c>
      <c r="D17" s="26"/>
      <c r="E17" s="17"/>
      <c r="F17" s="17"/>
      <c r="G17" s="17"/>
      <c r="H17" s="17"/>
      <c r="I17" s="18"/>
      <c r="J17" s="1"/>
      <c r="K17" s="1"/>
      <c r="L17" s="1"/>
      <c r="M17" s="1"/>
      <c r="N17" s="1"/>
    </row>
    <row r="18" spans="1:14" ht="15">
      <c r="A18" s="1"/>
      <c r="B18" s="16"/>
      <c r="C18" s="17"/>
      <c r="D18" s="61"/>
      <c r="E18" s="17"/>
      <c r="F18" s="17"/>
      <c r="G18" s="17"/>
      <c r="H18" s="17"/>
      <c r="I18" s="18"/>
      <c r="J18" s="1"/>
      <c r="K18" s="1"/>
      <c r="L18" s="1"/>
      <c r="M18" s="1"/>
      <c r="N18" s="1"/>
    </row>
    <row r="19" spans="1:14" ht="15">
      <c r="A19" s="1"/>
      <c r="B19" s="16"/>
      <c r="C19" s="62"/>
      <c r="D19" s="17"/>
      <c r="E19" s="17"/>
      <c r="F19" s="17"/>
      <c r="G19" s="17"/>
      <c r="H19" s="17"/>
      <c r="I19" s="18"/>
      <c r="J19" s="1"/>
      <c r="K19" s="1"/>
      <c r="L19" s="1"/>
      <c r="M19" s="1"/>
      <c r="N19" s="1"/>
    </row>
    <row r="20" spans="1:14" ht="15">
      <c r="A20" s="1"/>
      <c r="B20" s="16"/>
      <c r="C20" s="17"/>
      <c r="D20" s="17"/>
      <c r="E20" s="17"/>
      <c r="F20" s="17"/>
      <c r="G20" s="17"/>
      <c r="H20" s="17"/>
      <c r="I20" s="18"/>
      <c r="J20" s="1"/>
      <c r="K20" s="1"/>
      <c r="L20" s="1"/>
      <c r="M20" s="1"/>
      <c r="N20" s="1"/>
    </row>
    <row r="21" spans="1:14" ht="15">
      <c r="A21" s="1"/>
      <c r="B21" s="16"/>
      <c r="C21" s="17"/>
      <c r="D21" s="17"/>
      <c r="E21" s="17"/>
      <c r="F21" s="17"/>
      <c r="G21" s="17"/>
      <c r="H21" s="17"/>
      <c r="I21" s="18"/>
      <c r="J21" s="1"/>
      <c r="K21" s="1"/>
      <c r="L21" s="1"/>
      <c r="M21" s="1"/>
      <c r="N21" s="1"/>
    </row>
    <row r="22" spans="1:14" ht="15">
      <c r="A22" s="1"/>
      <c r="B22" s="16"/>
      <c r="C22" s="17"/>
      <c r="D22" s="17"/>
      <c r="E22" s="17"/>
      <c r="F22" s="17"/>
      <c r="G22" s="17"/>
      <c r="H22" s="17"/>
      <c r="I22" s="18"/>
      <c r="J22" s="1"/>
      <c r="K22" s="1"/>
      <c r="L22" s="1"/>
      <c r="M22" s="1"/>
      <c r="N22" s="1"/>
    </row>
    <row r="23" spans="1:14" ht="15">
      <c r="A23" s="1"/>
      <c r="B23" s="16"/>
      <c r="C23" s="17"/>
      <c r="D23" s="17"/>
      <c r="E23" s="17"/>
      <c r="F23" s="17"/>
      <c r="G23" s="17"/>
      <c r="H23" s="17"/>
      <c r="I23" s="18"/>
      <c r="J23" s="1"/>
      <c r="K23" s="1"/>
      <c r="L23" s="1"/>
      <c r="M23" s="1"/>
      <c r="N23" s="1"/>
    </row>
    <row r="24" spans="1:14" ht="15">
      <c r="A24" s="1"/>
      <c r="B24" s="16"/>
      <c r="C24" s="17"/>
      <c r="D24" s="17"/>
      <c r="E24" s="17"/>
      <c r="F24" s="17"/>
      <c r="G24" s="17"/>
      <c r="H24" s="17"/>
      <c r="I24" s="18"/>
      <c r="J24" s="1"/>
      <c r="K24" s="1"/>
      <c r="L24" s="1"/>
      <c r="M24" s="1"/>
      <c r="N24" s="1"/>
    </row>
    <row r="25" spans="1:14" ht="15">
      <c r="A25" s="1"/>
      <c r="B25" s="16"/>
      <c r="C25" s="17"/>
      <c r="D25" s="17"/>
      <c r="E25" s="17"/>
      <c r="F25" s="17"/>
      <c r="G25" s="17"/>
      <c r="H25" s="17"/>
      <c r="I25" s="18"/>
      <c r="J25" s="1"/>
      <c r="K25" s="1"/>
      <c r="L25" s="1"/>
      <c r="M25" s="1"/>
      <c r="N25" s="1"/>
    </row>
    <row r="26" spans="1:14" ht="15">
      <c r="A26" s="1"/>
      <c r="B26" s="16"/>
      <c r="C26" s="17"/>
      <c r="D26" s="17"/>
      <c r="E26" s="17"/>
      <c r="F26" s="17"/>
      <c r="G26" s="17"/>
      <c r="H26" s="17"/>
      <c r="I26" s="18"/>
      <c r="J26" s="1"/>
      <c r="K26" s="1"/>
      <c r="L26" s="1"/>
      <c r="M26" s="1"/>
      <c r="N26" s="1"/>
    </row>
    <row r="27" spans="1:14" ht="15">
      <c r="A27" s="1"/>
      <c r="B27" s="16"/>
      <c r="C27" s="17"/>
      <c r="D27" s="17"/>
      <c r="E27" s="17"/>
      <c r="F27" s="17"/>
      <c r="G27" s="17"/>
      <c r="H27" s="17"/>
      <c r="I27" s="18"/>
      <c r="J27" s="1"/>
      <c r="K27" s="1"/>
      <c r="L27" s="1"/>
      <c r="M27" s="1"/>
      <c r="N27" s="1"/>
    </row>
    <row r="28" spans="1:14" ht="15.75" thickBot="1">
      <c r="A28" s="1"/>
      <c r="B28" s="19"/>
      <c r="C28" s="20"/>
      <c r="D28" s="20"/>
      <c r="E28" s="20"/>
      <c r="F28" s="20"/>
      <c r="G28" s="20"/>
      <c r="H28" s="20"/>
      <c r="I28" s="21"/>
      <c r="J28" s="1"/>
      <c r="K28" s="1"/>
      <c r="L28" s="1"/>
      <c r="M28" s="1"/>
      <c r="N28" s="1"/>
    </row>
    <row r="29" spans="1:14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phoneticPr fontId="8" type="noConversion"/>
  <pageMargins left="0.75" right="0.75" top="1" bottom="1" header="0.5" footer="0.5"/>
  <pageSetup orientation="portrait" horizontalDpi="360" verticalDpi="360" copies="0" r:id="rId1"/>
  <headerFooter alignWithMargins="0"/>
  <legacyDrawing r:id="rId2"/>
  <oleObjects>
    <oleObject progId="Word.Picture.8" shapeId="1025" r:id="rId3"/>
  </oleObjects>
</worksheet>
</file>

<file path=xl/worksheets/sheet12.xml><?xml version="1.0" encoding="utf-8"?>
<worksheet xmlns="http://schemas.openxmlformats.org/spreadsheetml/2006/main" xmlns:r="http://schemas.openxmlformats.org/officeDocument/2006/relationships">
  <dimension ref="A1:P54"/>
  <sheetViews>
    <sheetView workbookViewId="0"/>
  </sheetViews>
  <sheetFormatPr defaultRowHeight="12.75"/>
  <cols>
    <col min="2" max="2" width="3.140625" customWidth="1"/>
    <col min="3" max="3" width="29.140625" customWidth="1"/>
    <col min="4" max="4" width="19" customWidth="1"/>
    <col min="5" max="5" width="17.7109375" customWidth="1"/>
    <col min="6" max="6" width="20.140625" customWidth="1"/>
    <col min="7" max="7" width="3.140625" customWidth="1"/>
  </cols>
  <sheetData>
    <row r="1" spans="1:16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1"/>
      <c r="B2" s="1"/>
      <c r="C2" s="1" t="s">
        <v>125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>
      <c r="A6" s="1"/>
      <c r="B6" s="4"/>
      <c r="C6" s="5"/>
      <c r="D6" s="5"/>
      <c r="E6" s="5"/>
      <c r="F6" s="5"/>
      <c r="G6" s="6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7"/>
      <c r="C7" s="8" t="s">
        <v>123</v>
      </c>
      <c r="D7" s="49">
        <v>10</v>
      </c>
      <c r="E7" s="8"/>
      <c r="F7" s="8"/>
      <c r="G7" s="9"/>
      <c r="H7" s="1"/>
      <c r="I7" s="1"/>
      <c r="J7" s="1"/>
      <c r="K7" s="1"/>
      <c r="L7" s="1"/>
      <c r="M7" s="1"/>
      <c r="N7" s="1"/>
      <c r="O7" s="1"/>
      <c r="P7" s="1"/>
    </row>
    <row r="8" spans="1:16" ht="15">
      <c r="A8" s="1"/>
      <c r="B8" s="7"/>
      <c r="C8" s="8" t="s">
        <v>122</v>
      </c>
      <c r="D8" s="86">
        <v>30000</v>
      </c>
      <c r="E8" s="8"/>
      <c r="F8" s="8"/>
      <c r="G8" s="9"/>
      <c r="H8" s="1"/>
      <c r="I8" s="1"/>
      <c r="J8" s="1"/>
      <c r="K8" s="1"/>
      <c r="L8" s="1"/>
      <c r="M8" s="1"/>
      <c r="N8" s="1"/>
      <c r="O8" s="1"/>
      <c r="P8" s="1"/>
    </row>
    <row r="9" spans="1:16" ht="15">
      <c r="A9" s="1"/>
      <c r="B9" s="7"/>
      <c r="C9" s="8" t="s">
        <v>124</v>
      </c>
      <c r="D9" s="74">
        <v>0.09</v>
      </c>
      <c r="E9" s="74"/>
      <c r="F9" s="74"/>
      <c r="G9" s="9"/>
      <c r="H9" s="1"/>
      <c r="I9" s="1"/>
      <c r="J9" s="1"/>
      <c r="K9" s="1"/>
      <c r="L9" s="1"/>
      <c r="M9" s="1"/>
      <c r="N9" s="1"/>
      <c r="O9" s="1"/>
      <c r="P9" s="1"/>
    </row>
    <row r="10" spans="1:16" ht="15.75" thickBot="1">
      <c r="A10" s="1"/>
      <c r="B10" s="10"/>
      <c r="C10" s="11"/>
      <c r="D10" s="11"/>
      <c r="E10" s="11"/>
      <c r="F10" s="11"/>
      <c r="G10" s="12"/>
      <c r="H10" s="1"/>
      <c r="I10" s="1"/>
      <c r="J10" s="1"/>
      <c r="K10" s="1"/>
      <c r="L10" s="1"/>
      <c r="M10" s="1"/>
      <c r="N10" s="1"/>
      <c r="O10" s="1"/>
      <c r="P10" s="1"/>
    </row>
    <row r="11" spans="1:16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5">
      <c r="A12" s="1"/>
      <c r="B12" s="1"/>
      <c r="C12" s="3" t="s">
        <v>2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">
      <c r="A14" s="1"/>
      <c r="B14" s="13"/>
      <c r="C14" s="14"/>
      <c r="D14" s="14"/>
      <c r="E14" s="14"/>
      <c r="F14" s="14"/>
      <c r="G14" s="15"/>
      <c r="H14" s="1"/>
      <c r="I14" s="1"/>
      <c r="J14" s="1"/>
      <c r="K14" s="1"/>
      <c r="L14" s="1"/>
      <c r="M14" s="1"/>
      <c r="N14" s="1"/>
      <c r="O14" s="1"/>
      <c r="P14" s="1"/>
    </row>
    <row r="15" spans="1:16" ht="17.25">
      <c r="A15" s="1"/>
      <c r="B15" s="16"/>
      <c r="C15" s="78" t="s">
        <v>94</v>
      </c>
      <c r="D15" s="79" t="s">
        <v>95</v>
      </c>
      <c r="E15" s="79" t="s">
        <v>98</v>
      </c>
      <c r="F15" s="79" t="s">
        <v>97</v>
      </c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15">
      <c r="A16" s="1"/>
      <c r="B16" s="16"/>
      <c r="C16" s="98">
        <f>D7</f>
        <v>10</v>
      </c>
      <c r="D16" s="53">
        <f>-PV(D9,C16,0,D8)</f>
        <v>12672.324206870668</v>
      </c>
      <c r="E16" s="80">
        <f>D16/$D$20</f>
        <v>0.2831822587991723</v>
      </c>
      <c r="F16" s="80">
        <f>E16*C16</f>
        <v>2.8318225879917232</v>
      </c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15">
      <c r="A17" s="1"/>
      <c r="B17" s="16"/>
      <c r="C17" s="98">
        <f>C16+1</f>
        <v>11</v>
      </c>
      <c r="D17" s="109">
        <f>-PV(D9,C17,0,D8)</f>
        <v>11625.985510890521</v>
      </c>
      <c r="E17" s="80">
        <f>D17/$D$20</f>
        <v>0.25980023743043335</v>
      </c>
      <c r="F17" s="80">
        <f>E17*C17</f>
        <v>2.8578026117347668</v>
      </c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15">
      <c r="A18" s="1"/>
      <c r="B18" s="16"/>
      <c r="C18" s="98">
        <f>C17+1</f>
        <v>12</v>
      </c>
      <c r="D18" s="109">
        <f>-PV(D9,C18,0,D8)</f>
        <v>10666.04175311057</v>
      </c>
      <c r="E18" s="80">
        <f>D18/$D$20</f>
        <v>0.23834884167929665</v>
      </c>
      <c r="F18" s="80">
        <f>E18*C18</f>
        <v>2.8601861001515596</v>
      </c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15">
      <c r="A19" s="1"/>
      <c r="B19" s="16"/>
      <c r="C19" s="98">
        <f>C18+1</f>
        <v>13</v>
      </c>
      <c r="D19" s="110">
        <f>-PV(D9,C19,0,D8)</f>
        <v>9785.3594065234574</v>
      </c>
      <c r="E19" s="80">
        <f>D19/$D$20</f>
        <v>0.21866866209109781</v>
      </c>
      <c r="F19" s="81">
        <f>E19*C19</f>
        <v>2.8426926071842713</v>
      </c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15.75">
      <c r="A20" s="1"/>
      <c r="B20" s="16"/>
      <c r="C20" s="75" t="s">
        <v>126</v>
      </c>
      <c r="D20" s="99">
        <f>SUM(D16:D19)</f>
        <v>44749.710877395213</v>
      </c>
      <c r="E20" s="66"/>
      <c r="F20" s="82">
        <f>SUM(F16:F19)</f>
        <v>11.39250390706232</v>
      </c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15.75" thickBot="1">
      <c r="A21" s="1"/>
      <c r="B21" s="19"/>
      <c r="C21" s="20"/>
      <c r="D21" s="20"/>
      <c r="E21" s="20"/>
      <c r="F21" s="20"/>
      <c r="G21" s="21"/>
      <c r="H21" s="1"/>
      <c r="I21" s="1"/>
      <c r="J21" s="1"/>
      <c r="K21" s="1"/>
      <c r="L21" s="1"/>
      <c r="M21" s="1"/>
      <c r="N21" s="1"/>
      <c r="O21" s="1"/>
      <c r="P21" s="1"/>
    </row>
    <row r="22" spans="1:16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53"/>
  <sheetViews>
    <sheetView workbookViewId="0"/>
  </sheetViews>
  <sheetFormatPr defaultRowHeight="12.75"/>
  <cols>
    <col min="2" max="2" width="3.140625" customWidth="1"/>
    <col min="3" max="3" width="29.140625" customWidth="1"/>
    <col min="4" max="4" width="19" customWidth="1"/>
    <col min="5" max="5" width="17.7109375" customWidth="1"/>
    <col min="6" max="6" width="20.140625" customWidth="1"/>
    <col min="7" max="7" width="3.140625" customWidth="1"/>
  </cols>
  <sheetData>
    <row r="1" spans="1:16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1"/>
      <c r="B2" s="1"/>
      <c r="C2" s="1" t="s">
        <v>127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>
      <c r="A6" s="1"/>
      <c r="B6" s="4"/>
      <c r="C6" s="5"/>
      <c r="D6" s="5"/>
      <c r="E6" s="5"/>
      <c r="F6" s="5"/>
      <c r="G6" s="6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7"/>
      <c r="C7" s="8" t="s">
        <v>93</v>
      </c>
      <c r="D7" s="74">
        <v>7.0000000000000007E-2</v>
      </c>
      <c r="E7" s="74"/>
      <c r="F7" s="74"/>
      <c r="G7" s="9"/>
      <c r="H7" s="1"/>
      <c r="I7" s="1"/>
      <c r="J7" s="1"/>
      <c r="K7" s="1"/>
      <c r="L7" s="1"/>
      <c r="M7" s="1"/>
      <c r="N7" s="1"/>
      <c r="O7" s="1"/>
      <c r="P7" s="1"/>
    </row>
    <row r="8" spans="1:16" ht="15">
      <c r="A8" s="1"/>
      <c r="B8" s="7"/>
      <c r="C8" s="8" t="s">
        <v>128</v>
      </c>
      <c r="D8" s="74">
        <v>0.05</v>
      </c>
      <c r="E8" s="74"/>
      <c r="F8" s="74"/>
      <c r="G8" s="9"/>
      <c r="H8" s="1"/>
      <c r="I8" s="1"/>
      <c r="J8" s="1"/>
      <c r="K8" s="1"/>
      <c r="L8" s="1"/>
      <c r="M8" s="1"/>
      <c r="N8" s="1"/>
      <c r="O8" s="1"/>
      <c r="P8" s="1"/>
    </row>
    <row r="9" spans="1:16" ht="15.75" thickBot="1">
      <c r="A9" s="1"/>
      <c r="B9" s="10"/>
      <c r="C9" s="11"/>
      <c r="D9" s="11"/>
      <c r="E9" s="11"/>
      <c r="F9" s="11"/>
      <c r="G9" s="12"/>
      <c r="H9" s="1"/>
      <c r="I9" s="1"/>
      <c r="J9" s="1"/>
      <c r="K9" s="1"/>
      <c r="L9" s="1"/>
      <c r="M9" s="1"/>
      <c r="N9" s="1"/>
      <c r="O9" s="1"/>
      <c r="P9" s="1"/>
    </row>
    <row r="10" spans="1:16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5">
      <c r="A11" s="1"/>
      <c r="B11" s="1"/>
      <c r="C11" s="3" t="s">
        <v>2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5.75" thickBo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5">
      <c r="A13" s="1"/>
      <c r="B13" s="13"/>
      <c r="C13" s="14"/>
      <c r="D13" s="14"/>
      <c r="E13" s="14"/>
      <c r="F13" s="14"/>
      <c r="G13" s="15"/>
      <c r="H13" s="1"/>
      <c r="I13" s="1"/>
      <c r="J13" s="1"/>
      <c r="K13" s="1"/>
      <c r="L13" s="1"/>
      <c r="M13" s="1"/>
      <c r="N13" s="1"/>
      <c r="O13" s="1"/>
      <c r="P13" s="1"/>
    </row>
    <row r="14" spans="1:16" ht="17.25">
      <c r="A14" s="1"/>
      <c r="B14" s="16"/>
      <c r="C14" s="78" t="s">
        <v>94</v>
      </c>
      <c r="D14" s="79" t="s">
        <v>95</v>
      </c>
      <c r="E14" s="79" t="s">
        <v>98</v>
      </c>
      <c r="F14" s="79" t="s">
        <v>97</v>
      </c>
      <c r="G14" s="18"/>
      <c r="H14" s="1"/>
      <c r="I14" s="1"/>
      <c r="J14" s="1"/>
      <c r="K14" s="1"/>
      <c r="L14" s="1"/>
      <c r="M14" s="1"/>
      <c r="N14" s="1"/>
      <c r="O14" s="1"/>
      <c r="P14" s="1"/>
    </row>
    <row r="15" spans="1:16" ht="15">
      <c r="A15" s="1"/>
      <c r="B15" s="16"/>
      <c r="C15" s="100">
        <v>0.5</v>
      </c>
      <c r="D15" s="53">
        <f>-PV(D8/2,1,0,D7*1000/2)</f>
        <v>34.146341463414636</v>
      </c>
      <c r="E15" s="80">
        <f>D15/$D$19</f>
        <v>3.2908338265578929E-2</v>
      </c>
      <c r="F15" s="80">
        <f>E15*C15</f>
        <v>1.6454169132789465E-2</v>
      </c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15">
      <c r="A16" s="1"/>
      <c r="B16" s="16"/>
      <c r="C16" s="100">
        <v>1</v>
      </c>
      <c r="D16" s="109">
        <f>-PV(D8/2,2,0,D7*1000/2)</f>
        <v>33.31350386674599</v>
      </c>
      <c r="E16" s="80">
        <f>D16/$D$19</f>
        <v>3.2105695868857496E-2</v>
      </c>
      <c r="F16" s="80">
        <f>E16*C16</f>
        <v>3.2105695868857496E-2</v>
      </c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15">
      <c r="A17" s="1"/>
      <c r="B17" s="16"/>
      <c r="C17" s="100">
        <v>1.5</v>
      </c>
      <c r="D17" s="109">
        <f>-PV(D8/2,3,0,D7*1000/2)</f>
        <v>32.500979382191211</v>
      </c>
      <c r="E17" s="80">
        <f>D17/$D$19</f>
        <v>3.1322630115958539E-2</v>
      </c>
      <c r="F17" s="80">
        <f>E17*C17</f>
        <v>4.6983945173937808E-2</v>
      </c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15">
      <c r="A18" s="1"/>
      <c r="B18" s="16"/>
      <c r="C18" s="100">
        <v>2</v>
      </c>
      <c r="D18" s="110">
        <f>-PV(D8/2,4,0,(D7*1000/2)+1000)</f>
        <v>937.65891736774643</v>
      </c>
      <c r="E18" s="80">
        <f>D18/$D$19</f>
        <v>0.90366333574960511</v>
      </c>
      <c r="F18" s="81">
        <f>E18*C18</f>
        <v>1.8073266714992102</v>
      </c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15.75">
      <c r="A19" s="1"/>
      <c r="B19" s="16"/>
      <c r="C19" s="75" t="s">
        <v>96</v>
      </c>
      <c r="D19" s="99">
        <f>SUM(D15:D18)</f>
        <v>1037.6197420800981</v>
      </c>
      <c r="E19" s="66"/>
      <c r="F19" s="82">
        <f>SUM(F15:F18)</f>
        <v>1.902870481674795</v>
      </c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15.75" thickBot="1">
      <c r="A20" s="1"/>
      <c r="B20" s="19"/>
      <c r="C20" s="20"/>
      <c r="D20" s="20"/>
      <c r="E20" s="20"/>
      <c r="F20" s="20"/>
      <c r="G20" s="21"/>
      <c r="H20" s="1"/>
      <c r="I20" s="1"/>
      <c r="J20" s="1"/>
      <c r="K20" s="1"/>
      <c r="L20" s="1"/>
      <c r="M20" s="1"/>
      <c r="N20" s="1"/>
      <c r="O20" s="1"/>
      <c r="P20" s="1"/>
    </row>
    <row r="21" spans="1:16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61"/>
  <sheetViews>
    <sheetView workbookViewId="0"/>
  </sheetViews>
  <sheetFormatPr defaultRowHeight="12.75"/>
  <cols>
    <col min="2" max="2" width="3.140625" customWidth="1"/>
    <col min="3" max="3" width="29.140625" customWidth="1"/>
    <col min="4" max="4" width="19" customWidth="1"/>
    <col min="5" max="5" width="17.7109375" customWidth="1"/>
    <col min="6" max="6" width="20.140625" customWidth="1"/>
    <col min="7" max="7" width="3.140625" customWidth="1"/>
  </cols>
  <sheetData>
    <row r="1" spans="1:16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1"/>
      <c r="B2" s="1"/>
      <c r="C2" s="1" t="s">
        <v>165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1"/>
      <c r="B4" s="1"/>
      <c r="C4" s="3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>
      <c r="A6" s="1"/>
      <c r="B6" s="13"/>
      <c r="C6" s="14"/>
      <c r="D6" s="14"/>
      <c r="E6" s="14"/>
      <c r="F6" s="14"/>
      <c r="G6" s="15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16"/>
      <c r="C7" s="101" t="s">
        <v>136</v>
      </c>
      <c r="D7" s="17"/>
      <c r="E7" s="17"/>
      <c r="F7" s="17"/>
      <c r="G7" s="18"/>
      <c r="H7" s="1"/>
      <c r="I7" s="1"/>
      <c r="J7" s="1"/>
      <c r="K7" s="1"/>
      <c r="L7" s="1"/>
      <c r="M7" s="1"/>
      <c r="N7" s="1"/>
      <c r="O7" s="1"/>
      <c r="P7" s="1"/>
    </row>
    <row r="8" spans="1:16" ht="15">
      <c r="A8" s="1"/>
      <c r="B8" s="16"/>
      <c r="C8" s="101" t="s">
        <v>137</v>
      </c>
      <c r="D8" s="17"/>
      <c r="E8" s="17"/>
      <c r="F8" s="17"/>
      <c r="G8" s="18"/>
      <c r="H8" s="1"/>
      <c r="I8" s="1"/>
      <c r="J8" s="1"/>
      <c r="K8" s="1"/>
      <c r="L8" s="1"/>
      <c r="M8" s="1"/>
      <c r="N8" s="1"/>
      <c r="O8" s="1"/>
      <c r="P8" s="1"/>
    </row>
    <row r="9" spans="1:16" ht="15">
      <c r="A9" s="1"/>
      <c r="B9" s="16"/>
      <c r="C9" s="17"/>
      <c r="D9" s="17"/>
      <c r="E9" s="17"/>
      <c r="F9" s="17"/>
      <c r="G9" s="18"/>
      <c r="H9" s="1"/>
      <c r="I9" s="1"/>
      <c r="J9" s="1"/>
      <c r="K9" s="1"/>
      <c r="L9" s="1"/>
      <c r="M9" s="1"/>
      <c r="N9" s="1"/>
      <c r="O9" s="1"/>
      <c r="P9" s="1"/>
    </row>
    <row r="10" spans="1:16" ht="15">
      <c r="A10" s="1"/>
      <c r="B10" s="16"/>
      <c r="C10" s="31" t="s">
        <v>135</v>
      </c>
      <c r="D10" s="17"/>
      <c r="E10" s="17"/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15">
      <c r="A11" s="1"/>
      <c r="B11" s="16"/>
      <c r="C11" s="17"/>
      <c r="D11" s="105" t="s">
        <v>129</v>
      </c>
      <c r="E11" s="31"/>
      <c r="F11" s="105" t="s">
        <v>130</v>
      </c>
      <c r="G11" s="18"/>
      <c r="H11" s="1"/>
      <c r="I11" s="1"/>
      <c r="J11" s="1"/>
      <c r="K11" s="1"/>
      <c r="L11" s="1"/>
      <c r="M11" s="1"/>
      <c r="N11" s="1"/>
      <c r="O11" s="1"/>
      <c r="P11" s="1"/>
    </row>
    <row r="12" spans="1:16" ht="19.5">
      <c r="A12" s="1"/>
      <c r="B12" s="16"/>
      <c r="C12" s="17" t="s">
        <v>131</v>
      </c>
      <c r="D12" s="103" t="s">
        <v>133</v>
      </c>
      <c r="E12" s="17"/>
      <c r="F12" s="102">
        <v>0</v>
      </c>
      <c r="G12" s="18"/>
      <c r="H12" s="1"/>
      <c r="I12" s="1"/>
      <c r="J12" s="1"/>
      <c r="K12" s="1"/>
      <c r="L12" s="1"/>
      <c r="M12" s="1"/>
      <c r="N12" s="1"/>
      <c r="O12" s="1"/>
      <c r="P12" s="1"/>
    </row>
    <row r="13" spans="1:16" ht="19.5">
      <c r="A13" s="1"/>
      <c r="B13" s="16"/>
      <c r="C13" s="17" t="s">
        <v>132</v>
      </c>
      <c r="D13" s="104" t="s">
        <v>134</v>
      </c>
      <c r="E13" s="17"/>
      <c r="F13" s="104" t="s">
        <v>138</v>
      </c>
      <c r="G13" s="18"/>
      <c r="H13" s="1"/>
      <c r="I13" s="1"/>
      <c r="J13" s="1"/>
      <c r="K13" s="1"/>
      <c r="L13" s="1"/>
      <c r="M13" s="1"/>
      <c r="N13" s="1"/>
      <c r="O13" s="1"/>
      <c r="P13" s="1"/>
    </row>
    <row r="14" spans="1:16" ht="19.5">
      <c r="A14" s="1"/>
      <c r="B14" s="16"/>
      <c r="C14" s="17" t="s">
        <v>139</v>
      </c>
      <c r="D14" s="102">
        <v>0</v>
      </c>
      <c r="E14" s="102"/>
      <c r="F14" s="103" t="s">
        <v>138</v>
      </c>
      <c r="G14" s="18"/>
      <c r="H14" s="1"/>
      <c r="I14" s="1"/>
      <c r="J14" s="1"/>
      <c r="K14" s="1"/>
      <c r="L14" s="1"/>
      <c r="M14" s="1"/>
      <c r="N14" s="1"/>
      <c r="O14" s="1"/>
      <c r="P14" s="1"/>
    </row>
    <row r="15" spans="1:16" ht="15">
      <c r="A15" s="1"/>
      <c r="B15" s="16"/>
      <c r="C15" s="17"/>
      <c r="D15" s="17"/>
      <c r="E15" s="17"/>
      <c r="F15" s="17"/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15">
      <c r="A16" s="1"/>
      <c r="B16" s="16"/>
      <c r="C16" s="31" t="s">
        <v>135</v>
      </c>
      <c r="D16" s="17"/>
      <c r="E16" s="17"/>
      <c r="F16" s="17"/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15">
      <c r="A17" s="1"/>
      <c r="B17" s="16"/>
      <c r="C17" s="17"/>
      <c r="D17" s="105" t="s">
        <v>129</v>
      </c>
      <c r="E17" s="31"/>
      <c r="F17" s="105" t="s">
        <v>130</v>
      </c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15">
      <c r="A18" s="1"/>
      <c r="B18" s="16"/>
      <c r="C18" s="17" t="s">
        <v>131</v>
      </c>
      <c r="D18" s="104">
        <v>0</v>
      </c>
      <c r="E18" s="17"/>
      <c r="F18" s="104" t="s">
        <v>140</v>
      </c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15">
      <c r="A19" s="1"/>
      <c r="B19" s="16"/>
      <c r="C19" s="17" t="s">
        <v>139</v>
      </c>
      <c r="D19" s="103">
        <v>0</v>
      </c>
      <c r="E19" s="17"/>
      <c r="F19" s="103" t="s">
        <v>140</v>
      </c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15">
      <c r="A20" s="1"/>
      <c r="B20" s="16"/>
      <c r="C20" s="17"/>
      <c r="D20" s="103"/>
      <c r="E20" s="17"/>
      <c r="F20" s="103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15">
      <c r="A21" s="1"/>
      <c r="B21" s="16"/>
      <c r="C21" s="17" t="s">
        <v>141</v>
      </c>
      <c r="D21" s="103"/>
      <c r="E21" s="17"/>
      <c r="F21" s="103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15">
      <c r="A22" s="1"/>
      <c r="B22" s="16"/>
      <c r="C22" s="17" t="s">
        <v>142</v>
      </c>
      <c r="D22" s="103"/>
      <c r="E22" s="17"/>
      <c r="F22" s="103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15">
      <c r="A23" s="1"/>
      <c r="B23" s="16"/>
      <c r="C23" s="17" t="s">
        <v>143</v>
      </c>
      <c r="D23" s="103"/>
      <c r="E23" s="17"/>
      <c r="F23" s="103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15">
      <c r="A24" s="1"/>
      <c r="B24" s="16"/>
      <c r="C24" s="17"/>
      <c r="D24" s="103"/>
      <c r="E24" s="17"/>
      <c r="F24" s="103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15">
      <c r="A25" s="1"/>
      <c r="B25" s="16"/>
      <c r="C25" s="101" t="s">
        <v>144</v>
      </c>
      <c r="D25" s="103"/>
      <c r="E25" s="17"/>
      <c r="F25" s="103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19.5">
      <c r="A26" s="1"/>
      <c r="B26" s="16"/>
      <c r="C26" s="17" t="s">
        <v>146</v>
      </c>
      <c r="D26" s="103"/>
      <c r="E26" s="17"/>
      <c r="F26" s="103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15">
      <c r="A27" s="1"/>
      <c r="B27" s="16"/>
      <c r="C27" s="17" t="s">
        <v>145</v>
      </c>
      <c r="D27" s="103"/>
      <c r="E27" s="17"/>
      <c r="F27" s="103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15.75" thickBot="1">
      <c r="A28" s="1"/>
      <c r="B28" s="19"/>
      <c r="C28" s="20"/>
      <c r="D28" s="20"/>
      <c r="E28" s="20"/>
      <c r="F28" s="20"/>
      <c r="G28" s="21"/>
      <c r="H28" s="1"/>
      <c r="I28" s="1"/>
      <c r="J28" s="1"/>
      <c r="K28" s="1"/>
      <c r="L28" s="1"/>
      <c r="M28" s="1"/>
      <c r="N28" s="1"/>
      <c r="O28" s="1"/>
      <c r="P28" s="1"/>
    </row>
    <row r="29" spans="1:1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57"/>
  <sheetViews>
    <sheetView workbookViewId="0"/>
  </sheetViews>
  <sheetFormatPr defaultRowHeight="12.75"/>
  <cols>
    <col min="2" max="2" width="3.140625" customWidth="1"/>
    <col min="3" max="3" width="33" bestFit="1" customWidth="1"/>
    <col min="4" max="4" width="18.85546875" customWidth="1"/>
    <col min="5" max="5" width="3.1406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147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4"/>
      <c r="C6" s="5"/>
      <c r="D6" s="5"/>
      <c r="E6" s="6"/>
      <c r="F6" s="1"/>
      <c r="G6" s="1"/>
      <c r="H6" s="1"/>
      <c r="I6" s="1"/>
      <c r="J6" s="1"/>
      <c r="K6" s="1"/>
      <c r="L6" s="1"/>
      <c r="M6" s="1"/>
      <c r="N6" s="1"/>
    </row>
    <row r="7" spans="1:14" ht="15">
      <c r="A7" s="1"/>
      <c r="B7" s="7"/>
      <c r="C7" s="8" t="s">
        <v>151</v>
      </c>
      <c r="D7" s="49">
        <v>10</v>
      </c>
      <c r="E7" s="9"/>
      <c r="F7" s="1"/>
      <c r="G7" s="1"/>
      <c r="H7" s="1"/>
      <c r="I7" s="1"/>
      <c r="J7" s="1"/>
      <c r="K7" s="1"/>
      <c r="L7" s="1"/>
      <c r="M7" s="1"/>
      <c r="N7" s="1"/>
    </row>
    <row r="8" spans="1:14" ht="15">
      <c r="A8" s="1"/>
      <c r="B8" s="7"/>
      <c r="C8" s="8" t="s">
        <v>149</v>
      </c>
      <c r="D8" s="74">
        <v>0.05</v>
      </c>
      <c r="E8" s="9"/>
      <c r="F8" s="1"/>
      <c r="G8" s="1"/>
      <c r="H8" s="1"/>
      <c r="I8" s="1"/>
      <c r="J8" s="1"/>
      <c r="K8" s="1"/>
      <c r="L8" s="1"/>
      <c r="M8" s="1"/>
      <c r="N8" s="1"/>
    </row>
    <row r="9" spans="1:14" ht="15">
      <c r="A9" s="1"/>
      <c r="B9" s="7"/>
      <c r="C9" s="8" t="s">
        <v>152</v>
      </c>
      <c r="D9" s="74">
        <v>7.0000000000000007E-2</v>
      </c>
      <c r="E9" s="9"/>
      <c r="F9" s="1"/>
      <c r="G9" s="1"/>
      <c r="H9" s="1"/>
      <c r="I9" s="1"/>
      <c r="J9" s="1"/>
      <c r="K9" s="1"/>
      <c r="L9" s="1"/>
      <c r="M9" s="1"/>
      <c r="N9" s="1"/>
    </row>
    <row r="10" spans="1:14" ht="15">
      <c r="A10" s="1"/>
      <c r="B10" s="7"/>
      <c r="C10" s="8"/>
      <c r="D10" s="86"/>
      <c r="E10" s="9"/>
      <c r="F10" s="1"/>
      <c r="G10" s="1"/>
      <c r="H10" s="1"/>
      <c r="I10" s="1"/>
      <c r="J10" s="1"/>
      <c r="K10" s="1"/>
      <c r="L10" s="1"/>
      <c r="M10" s="1"/>
      <c r="N10" s="1"/>
    </row>
    <row r="11" spans="1:14" ht="15">
      <c r="A11" s="1"/>
      <c r="B11" s="7"/>
      <c r="C11" s="8" t="s">
        <v>154</v>
      </c>
      <c r="D11" s="74">
        <v>-0.02</v>
      </c>
      <c r="E11" s="9"/>
      <c r="F11" s="1"/>
      <c r="G11" s="1"/>
      <c r="H11" s="1"/>
      <c r="I11" s="1"/>
      <c r="J11" s="1"/>
      <c r="K11" s="1"/>
      <c r="L11" s="1"/>
      <c r="M11" s="1"/>
      <c r="N11" s="1"/>
    </row>
    <row r="12" spans="1:14" ht="15.75" thickBot="1">
      <c r="A12" s="1"/>
      <c r="B12" s="10"/>
      <c r="C12" s="11"/>
      <c r="D12" s="11"/>
      <c r="E12" s="12"/>
      <c r="F12" s="1"/>
      <c r="G12" s="1"/>
      <c r="H12" s="1"/>
      <c r="I12" s="1"/>
      <c r="J12" s="1"/>
      <c r="K12" s="1"/>
      <c r="L12" s="1"/>
      <c r="M12" s="1"/>
      <c r="N12" s="1"/>
    </row>
    <row r="13" spans="1:14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>
      <c r="A14" s="1"/>
      <c r="B14" s="1"/>
      <c r="C14" s="3" t="s">
        <v>2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">
      <c r="A16" s="1"/>
      <c r="B16" s="13"/>
      <c r="C16" s="14"/>
      <c r="D16" s="14"/>
      <c r="E16" s="15"/>
      <c r="F16" s="1"/>
      <c r="G16" s="1"/>
      <c r="H16" s="1"/>
      <c r="I16" s="1"/>
      <c r="J16" s="1"/>
      <c r="K16" s="1"/>
      <c r="L16" s="1"/>
      <c r="M16" s="1"/>
      <c r="N16" s="1"/>
    </row>
    <row r="17" spans="1:14" ht="15">
      <c r="A17" s="1"/>
      <c r="B17" s="63" t="s">
        <v>54</v>
      </c>
      <c r="C17" s="17" t="s">
        <v>150</v>
      </c>
      <c r="D17" s="53">
        <f>PV(D9,D7+1,0,-1000)</f>
        <v>475.09279638758665</v>
      </c>
      <c r="E17" s="18"/>
      <c r="F17" s="1"/>
      <c r="G17" s="1"/>
      <c r="H17" s="1"/>
      <c r="I17" s="1"/>
      <c r="J17" s="1"/>
      <c r="K17" s="1"/>
      <c r="L17" s="1"/>
      <c r="M17" s="1"/>
      <c r="N17" s="1"/>
    </row>
    <row r="18" spans="1:14" ht="15">
      <c r="A18" s="1"/>
      <c r="B18" s="63"/>
      <c r="C18" s="31"/>
      <c r="D18" s="17"/>
      <c r="E18" s="18"/>
      <c r="F18" s="1"/>
      <c r="G18" s="1"/>
      <c r="H18" s="1"/>
      <c r="I18" s="1"/>
      <c r="J18" s="1"/>
      <c r="K18" s="1"/>
      <c r="L18" s="1"/>
      <c r="M18" s="1"/>
      <c r="N18" s="1"/>
    </row>
    <row r="19" spans="1:14" ht="15.75">
      <c r="A19" s="1"/>
      <c r="B19" s="63"/>
      <c r="C19" s="17" t="s">
        <v>153</v>
      </c>
      <c r="D19" s="33">
        <f>D17*(1+D8)</f>
        <v>498.84743620696599</v>
      </c>
      <c r="E19" s="18"/>
      <c r="F19" s="1"/>
      <c r="G19" s="1"/>
      <c r="H19" s="1"/>
      <c r="I19" s="1"/>
      <c r="J19" s="1"/>
      <c r="K19" s="1"/>
      <c r="L19" s="1"/>
      <c r="M19" s="1"/>
      <c r="N19" s="1"/>
    </row>
    <row r="20" spans="1:14" ht="15">
      <c r="A20" s="1"/>
      <c r="B20" s="63"/>
      <c r="C20" s="17"/>
      <c r="D20" s="91"/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ht="15">
      <c r="A21" s="1"/>
      <c r="B21" s="63" t="s">
        <v>55</v>
      </c>
      <c r="C21" s="17" t="s">
        <v>155</v>
      </c>
      <c r="D21" s="53">
        <f>PV(D9+D11,D7+1,0,-1000)</f>
        <v>584.67928908643739</v>
      </c>
      <c r="E21" s="18"/>
      <c r="F21" s="1"/>
      <c r="G21" s="1"/>
      <c r="H21" s="1"/>
      <c r="I21" s="1"/>
      <c r="J21" s="1"/>
      <c r="K21" s="1"/>
      <c r="L21" s="1"/>
      <c r="M21" s="1"/>
      <c r="N21" s="1"/>
    </row>
    <row r="22" spans="1:14" ht="15">
      <c r="A22" s="1"/>
      <c r="B22" s="63"/>
      <c r="C22" s="17"/>
      <c r="D22" s="53"/>
      <c r="E22" s="18"/>
      <c r="F22" s="1"/>
      <c r="G22" s="1"/>
      <c r="H22" s="1"/>
      <c r="I22" s="1"/>
      <c r="J22" s="1"/>
      <c r="K22" s="1"/>
      <c r="L22" s="1"/>
      <c r="M22" s="1"/>
      <c r="N22" s="1"/>
    </row>
    <row r="23" spans="1:14" ht="15.75">
      <c r="A23" s="1"/>
      <c r="B23" s="63"/>
      <c r="C23" s="17" t="s">
        <v>156</v>
      </c>
      <c r="D23" s="33">
        <f>D21*(1+D8+D11)</f>
        <v>602.21966775903059</v>
      </c>
      <c r="E23" s="18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thickBot="1">
      <c r="A24" s="1"/>
      <c r="B24" s="92"/>
      <c r="C24" s="20"/>
      <c r="D24" s="20"/>
      <c r="E24" s="21"/>
      <c r="F24" s="1"/>
      <c r="G24" s="1"/>
      <c r="H24" s="1"/>
      <c r="I24" s="1"/>
      <c r="J24" s="1"/>
      <c r="K24" s="1"/>
      <c r="L24" s="1"/>
      <c r="M24" s="1"/>
      <c r="N24" s="1"/>
    </row>
    <row r="25" spans="1:14" ht="1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59"/>
  <sheetViews>
    <sheetView workbookViewId="0"/>
  </sheetViews>
  <sheetFormatPr defaultRowHeight="12.75"/>
  <cols>
    <col min="2" max="2" width="3.140625" customWidth="1"/>
    <col min="3" max="3" width="33" bestFit="1" customWidth="1"/>
    <col min="4" max="4" width="21.28515625" customWidth="1"/>
    <col min="5" max="5" width="3.140625" customWidth="1"/>
  </cols>
  <sheetData>
    <row r="1" spans="1:14" ht="18">
      <c r="A1" s="1"/>
      <c r="B1" s="1"/>
      <c r="C1" s="67" t="s">
        <v>75</v>
      </c>
      <c r="D1" s="67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148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1</v>
      </c>
      <c r="D4" s="3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4"/>
      <c r="C6" s="5"/>
      <c r="D6" s="5"/>
      <c r="E6" s="6"/>
      <c r="F6" s="1"/>
      <c r="G6" s="1"/>
      <c r="H6" s="1"/>
      <c r="I6" s="1"/>
      <c r="J6" s="1"/>
      <c r="K6" s="1"/>
      <c r="L6" s="1"/>
      <c r="M6" s="1"/>
      <c r="N6" s="1"/>
    </row>
    <row r="7" spans="1:14" ht="15">
      <c r="A7" s="1"/>
      <c r="B7" s="7"/>
      <c r="C7" s="8" t="s">
        <v>159</v>
      </c>
      <c r="D7" s="83" t="s">
        <v>160</v>
      </c>
      <c r="E7" s="9"/>
      <c r="F7" s="1"/>
      <c r="G7" s="1"/>
      <c r="H7" s="1"/>
      <c r="I7" s="1"/>
      <c r="J7" s="1"/>
      <c r="K7" s="1"/>
      <c r="L7" s="1"/>
      <c r="M7" s="1"/>
      <c r="N7" s="1"/>
    </row>
    <row r="8" spans="1:14" ht="15">
      <c r="A8" s="1"/>
      <c r="B8" s="7"/>
      <c r="C8" s="8" t="s">
        <v>158</v>
      </c>
      <c r="D8" s="106">
        <v>3.61E-2</v>
      </c>
      <c r="E8" s="9"/>
      <c r="F8" s="1"/>
      <c r="G8" s="1"/>
      <c r="H8" s="1"/>
      <c r="I8" s="1"/>
      <c r="J8" s="1"/>
      <c r="K8" s="1"/>
      <c r="L8" s="1"/>
      <c r="M8" s="1"/>
      <c r="N8" s="1"/>
    </row>
    <row r="9" spans="1:14" ht="15">
      <c r="A9" s="1"/>
      <c r="B9" s="7"/>
      <c r="C9" s="8" t="s">
        <v>161</v>
      </c>
      <c r="D9" s="106">
        <v>4.0500000000000001E-2</v>
      </c>
      <c r="E9" s="9"/>
      <c r="F9" s="1"/>
      <c r="G9" s="1"/>
      <c r="H9" s="1"/>
      <c r="I9" s="1"/>
      <c r="J9" s="1"/>
      <c r="K9" s="1"/>
      <c r="L9" s="1"/>
      <c r="M9" s="1"/>
      <c r="N9" s="1"/>
    </row>
    <row r="10" spans="1:14" ht="15">
      <c r="A10" s="1"/>
      <c r="B10" s="7"/>
      <c r="C10" s="8" t="s">
        <v>162</v>
      </c>
      <c r="D10" s="106">
        <v>4.7300000000000002E-2</v>
      </c>
      <c r="E10" s="9"/>
      <c r="F10" s="1"/>
      <c r="G10" s="1"/>
      <c r="H10" s="1"/>
      <c r="I10" s="1"/>
      <c r="J10" s="1"/>
      <c r="K10" s="1"/>
      <c r="L10" s="1"/>
      <c r="M10" s="1"/>
      <c r="N10" s="1"/>
    </row>
    <row r="11" spans="1:14" ht="15">
      <c r="A11" s="1"/>
      <c r="B11" s="7"/>
      <c r="C11" s="8" t="s">
        <v>163</v>
      </c>
      <c r="D11" s="106">
        <v>5.4199999999999998E-2</v>
      </c>
      <c r="E11" s="9"/>
      <c r="F11" s="1"/>
      <c r="G11" s="1"/>
      <c r="H11" s="1"/>
      <c r="I11" s="1"/>
      <c r="J11" s="1"/>
      <c r="K11" s="1"/>
      <c r="L11" s="1"/>
      <c r="M11" s="1"/>
      <c r="N11" s="1"/>
    </row>
    <row r="12" spans="1:14" ht="15">
      <c r="A12" s="1"/>
      <c r="B12" s="7"/>
      <c r="C12" s="8"/>
      <c r="D12" s="106"/>
      <c r="E12" s="9"/>
      <c r="F12" s="1"/>
      <c r="G12" s="1"/>
      <c r="H12" s="1"/>
      <c r="I12" s="1"/>
      <c r="J12" s="1"/>
      <c r="K12" s="1"/>
      <c r="L12" s="1"/>
      <c r="M12" s="1"/>
      <c r="N12" s="1"/>
    </row>
    <row r="13" spans="1:14" ht="15">
      <c r="A13" s="1"/>
      <c r="B13" s="7"/>
      <c r="C13" s="8" t="s">
        <v>164</v>
      </c>
      <c r="D13" s="106">
        <v>3.0000000000000001E-3</v>
      </c>
      <c r="E13" s="9"/>
      <c r="F13" s="1"/>
      <c r="G13" s="1"/>
      <c r="H13" s="1"/>
      <c r="I13" s="1"/>
      <c r="J13" s="1"/>
      <c r="K13" s="1"/>
      <c r="L13" s="1"/>
      <c r="M13" s="1"/>
      <c r="N13" s="1"/>
    </row>
    <row r="14" spans="1:14" ht="15.75" thickBot="1">
      <c r="A14" s="1"/>
      <c r="B14" s="10"/>
      <c r="C14" s="11"/>
      <c r="D14" s="11"/>
      <c r="E14" s="12"/>
      <c r="F14" s="1"/>
      <c r="G14" s="1"/>
      <c r="H14" s="1"/>
      <c r="I14" s="1"/>
      <c r="J14" s="1"/>
      <c r="K14" s="1"/>
      <c r="L14" s="1"/>
      <c r="M14" s="1"/>
      <c r="N14" s="1"/>
    </row>
    <row r="15" spans="1:14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">
      <c r="A16" s="1"/>
      <c r="B16" s="1"/>
      <c r="C16" s="3" t="s">
        <v>2</v>
      </c>
      <c r="D16" s="3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">
      <c r="A18" s="1"/>
      <c r="B18" s="13"/>
      <c r="C18" s="14"/>
      <c r="D18" s="14"/>
      <c r="E18" s="15"/>
      <c r="F18" s="1"/>
      <c r="G18" s="1"/>
      <c r="H18" s="1"/>
      <c r="I18" s="1"/>
      <c r="J18" s="1"/>
      <c r="K18" s="1"/>
      <c r="L18" s="1"/>
      <c r="M18" s="1"/>
      <c r="N18" s="1"/>
    </row>
    <row r="19" spans="1:14" ht="15">
      <c r="A19" s="1"/>
      <c r="B19" s="63" t="s">
        <v>54</v>
      </c>
      <c r="C19" s="17" t="s">
        <v>150</v>
      </c>
      <c r="D19" s="53">
        <f>1000/((1+D10)^(3/2))</f>
        <v>933.02513763454556</v>
      </c>
      <c r="E19" s="18"/>
      <c r="F19" s="1"/>
      <c r="G19" s="1"/>
      <c r="H19" s="1"/>
      <c r="I19" s="1"/>
      <c r="J19" s="1"/>
      <c r="K19" s="1"/>
      <c r="L19" s="1"/>
      <c r="M19" s="1"/>
      <c r="N19" s="1"/>
    </row>
    <row r="20" spans="1:14" ht="15">
      <c r="A20" s="1"/>
      <c r="B20" s="63"/>
      <c r="C20" s="31"/>
      <c r="D20" s="107"/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ht="15.75">
      <c r="A21" s="1"/>
      <c r="B21" s="63"/>
      <c r="C21" s="17" t="s">
        <v>153</v>
      </c>
      <c r="D21" s="33">
        <f>D19*((1+D8)^(1/2))</f>
        <v>949.71693346870211</v>
      </c>
      <c r="E21" s="18"/>
      <c r="F21" s="1"/>
      <c r="G21" s="1"/>
      <c r="H21" s="1"/>
      <c r="I21" s="1"/>
      <c r="J21" s="1"/>
      <c r="K21" s="1"/>
      <c r="L21" s="1"/>
      <c r="M21" s="1"/>
      <c r="N21" s="1"/>
    </row>
    <row r="22" spans="1:14" ht="15">
      <c r="A22" s="1"/>
      <c r="B22" s="63"/>
      <c r="C22" s="17"/>
      <c r="D22" s="17"/>
      <c r="E22" s="18"/>
      <c r="F22" s="1"/>
      <c r="G22" s="1"/>
      <c r="H22" s="1"/>
      <c r="I22" s="1"/>
      <c r="J22" s="1"/>
      <c r="K22" s="1"/>
      <c r="L22" s="1"/>
      <c r="M22" s="1"/>
      <c r="N22" s="1"/>
    </row>
    <row r="23" spans="1:14" ht="15">
      <c r="A23" s="1"/>
      <c r="B23" s="63" t="s">
        <v>55</v>
      </c>
      <c r="C23" s="17" t="s">
        <v>155</v>
      </c>
      <c r="D23" s="53">
        <f>1000/((1+D10+D13)^(3/2))</f>
        <v>929.03045655505923</v>
      </c>
      <c r="E23" s="18"/>
      <c r="F23" s="1"/>
      <c r="G23" s="1"/>
      <c r="H23" s="1"/>
      <c r="I23" s="1"/>
      <c r="J23" s="1"/>
      <c r="K23" s="1"/>
      <c r="L23" s="1"/>
      <c r="M23" s="1"/>
      <c r="N23" s="1"/>
    </row>
    <row r="24" spans="1:14" ht="15">
      <c r="A24" s="1"/>
      <c r="B24" s="63"/>
      <c r="C24" s="17"/>
      <c r="D24" s="89"/>
      <c r="E24" s="18"/>
      <c r="F24" s="1"/>
      <c r="G24" s="1"/>
      <c r="H24" s="1"/>
      <c r="I24" s="1"/>
      <c r="J24" s="1"/>
      <c r="K24" s="1"/>
      <c r="L24" s="1"/>
      <c r="M24" s="1"/>
      <c r="N24" s="1"/>
    </row>
    <row r="25" spans="1:14" ht="15.75">
      <c r="A25" s="1"/>
      <c r="B25" s="63"/>
      <c r="C25" s="17" t="s">
        <v>156</v>
      </c>
      <c r="D25" s="33">
        <f>D23*((1+D8+D13)^(1/2))</f>
        <v>947.01885142001879</v>
      </c>
      <c r="E25" s="18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thickBot="1">
      <c r="A26" s="1"/>
      <c r="B26" s="92"/>
      <c r="C26" s="20"/>
      <c r="D26" s="20"/>
      <c r="E26" s="21"/>
      <c r="F26" s="1"/>
      <c r="G26" s="1"/>
      <c r="H26" s="1"/>
      <c r="I26" s="1"/>
      <c r="J26" s="1"/>
      <c r="K26" s="1"/>
      <c r="L26" s="1"/>
      <c r="M26" s="1"/>
      <c r="N26" s="1"/>
    </row>
    <row r="27" spans="1:14" ht="1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48"/>
  <sheetViews>
    <sheetView workbookViewId="0"/>
  </sheetViews>
  <sheetFormatPr defaultRowHeight="12.75"/>
  <cols>
    <col min="1" max="1" width="7.42578125" customWidth="1"/>
    <col min="2" max="2" width="3.140625" customWidth="1"/>
    <col min="3" max="3" width="28.7109375" customWidth="1"/>
    <col min="4" max="4" width="17.42578125" customWidth="1"/>
    <col min="5" max="5" width="3.28515625" customWidth="1"/>
    <col min="6" max="6" width="18.42578125" customWidth="1"/>
    <col min="7" max="7" width="18.140625" customWidth="1"/>
    <col min="8" max="8" width="21.140625" customWidth="1"/>
    <col min="9" max="9" width="18.140625" customWidth="1"/>
    <col min="10" max="10" width="3.1406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157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13"/>
      <c r="C6" s="14"/>
      <c r="D6" s="14"/>
      <c r="E6" s="14"/>
      <c r="F6" s="14"/>
      <c r="G6" s="14"/>
      <c r="H6" s="14"/>
      <c r="I6" s="14"/>
      <c r="J6" s="15"/>
      <c r="K6" s="1"/>
      <c r="L6" s="1"/>
      <c r="M6" s="1"/>
      <c r="N6" s="1"/>
    </row>
    <row r="7" spans="1:14" ht="15.75">
      <c r="A7" s="1"/>
      <c r="B7" s="16"/>
      <c r="C7" s="17" t="s">
        <v>23</v>
      </c>
      <c r="D7" s="30"/>
      <c r="E7" s="17"/>
      <c r="F7" s="17"/>
      <c r="G7" s="17"/>
      <c r="H7" s="17"/>
      <c r="I7" s="17"/>
      <c r="J7" s="18"/>
      <c r="K7" s="1"/>
      <c r="L7" s="1"/>
      <c r="M7" s="1"/>
      <c r="N7" s="1"/>
    </row>
    <row r="8" spans="1:14" ht="15">
      <c r="A8" s="1"/>
      <c r="B8" s="16"/>
      <c r="C8" s="17" t="s">
        <v>60</v>
      </c>
      <c r="D8" s="24"/>
      <c r="E8" s="17"/>
      <c r="F8" s="17"/>
      <c r="G8" s="64">
        <v>50</v>
      </c>
      <c r="H8" s="17" t="s">
        <v>62</v>
      </c>
      <c r="I8" s="17"/>
      <c r="J8" s="18"/>
      <c r="K8" s="1"/>
      <c r="L8" s="1"/>
      <c r="M8" s="1"/>
      <c r="N8" s="1"/>
    </row>
    <row r="9" spans="1:14" ht="15">
      <c r="A9" s="1"/>
      <c r="B9" s="16"/>
      <c r="C9" s="64">
        <f>G8</f>
        <v>50</v>
      </c>
      <c r="D9" s="55" t="s">
        <v>61</v>
      </c>
      <c r="E9" s="17"/>
      <c r="F9" s="17"/>
      <c r="G9" s="17"/>
      <c r="H9" s="17"/>
      <c r="I9" s="17"/>
      <c r="J9" s="18"/>
      <c r="K9" s="1"/>
      <c r="L9" s="1"/>
      <c r="M9" s="1"/>
      <c r="N9" s="1"/>
    </row>
    <row r="10" spans="1:14" ht="15">
      <c r="A10" s="1"/>
      <c r="B10" s="16"/>
      <c r="C10" s="64">
        <f>G8</f>
        <v>50</v>
      </c>
      <c r="D10" s="26"/>
      <c r="E10" s="17"/>
      <c r="F10" s="17"/>
      <c r="G10" s="17"/>
      <c r="H10" s="17"/>
      <c r="I10" s="17"/>
      <c r="J10" s="18"/>
      <c r="K10" s="1"/>
      <c r="L10" s="1"/>
      <c r="M10" s="1"/>
      <c r="N10" s="1"/>
    </row>
    <row r="11" spans="1:14" ht="15.75">
      <c r="A11" s="1"/>
      <c r="B11" s="16"/>
      <c r="C11" s="17"/>
      <c r="D11" s="27"/>
      <c r="E11" s="17"/>
      <c r="F11" s="17"/>
      <c r="G11" s="17"/>
      <c r="H11" s="17"/>
      <c r="I11" s="17"/>
      <c r="J11" s="18"/>
      <c r="K11" s="1"/>
      <c r="L11" s="1"/>
      <c r="M11" s="1"/>
      <c r="N11" s="1"/>
    </row>
    <row r="12" spans="1:14" ht="15">
      <c r="A12" s="1"/>
      <c r="B12" s="16"/>
      <c r="C12" s="31" t="s">
        <v>13</v>
      </c>
      <c r="D12" s="65">
        <f>G12-10</f>
        <v>40</v>
      </c>
      <c r="E12" s="65"/>
      <c r="F12" s="65">
        <f>G8-5</f>
        <v>45</v>
      </c>
      <c r="G12" s="65">
        <f>G8</f>
        <v>50</v>
      </c>
      <c r="H12" s="65">
        <f>G12+5</f>
        <v>55</v>
      </c>
      <c r="I12" s="65">
        <f>G8+10</f>
        <v>60</v>
      </c>
      <c r="J12" s="18"/>
      <c r="K12" s="1"/>
      <c r="L12" s="1"/>
      <c r="M12" s="1"/>
      <c r="N12" s="1"/>
    </row>
    <row r="13" spans="1:14" ht="15">
      <c r="A13" s="1"/>
      <c r="B13" s="16"/>
      <c r="C13" s="31" t="s">
        <v>15</v>
      </c>
      <c r="D13" s="65">
        <f>MAX(D12-$G$8,0)</f>
        <v>0</v>
      </c>
      <c r="E13" s="65"/>
      <c r="F13" s="65">
        <f>MAX(F12-$G$8,0)</f>
        <v>0</v>
      </c>
      <c r="G13" s="65">
        <f>MAX(G12-$G$8,0)</f>
        <v>0</v>
      </c>
      <c r="H13" s="65">
        <f>MAX(H12-$G$8,0)</f>
        <v>5</v>
      </c>
      <c r="I13" s="65">
        <f>MAX(I12-$G$8,0)</f>
        <v>10</v>
      </c>
      <c r="J13" s="18"/>
      <c r="K13" s="1"/>
      <c r="L13" s="1"/>
      <c r="M13" s="1"/>
      <c r="N13" s="1"/>
    </row>
    <row r="14" spans="1:14" ht="15">
      <c r="A14" s="1"/>
      <c r="B14" s="16"/>
      <c r="C14" s="31" t="s">
        <v>63</v>
      </c>
      <c r="D14" s="65">
        <f>$G$8-D12</f>
        <v>10</v>
      </c>
      <c r="E14" s="65"/>
      <c r="F14" s="65">
        <f>$G$8-F12</f>
        <v>5</v>
      </c>
      <c r="G14" s="65">
        <f>$G$8-G12</f>
        <v>0</v>
      </c>
      <c r="H14" s="65">
        <f>$G$8-H12</f>
        <v>-5</v>
      </c>
      <c r="I14" s="65">
        <f>$G$8-I12</f>
        <v>-10</v>
      </c>
      <c r="J14" s="18"/>
      <c r="K14" s="1"/>
      <c r="L14" s="1"/>
      <c r="M14" s="1"/>
      <c r="N14" s="1"/>
    </row>
    <row r="15" spans="1:14" ht="15">
      <c r="A15" s="1"/>
      <c r="B15" s="16"/>
      <c r="C15" s="31" t="s">
        <v>14</v>
      </c>
      <c r="D15" s="65">
        <f t="shared" ref="D15:I15" si="0">D13+D14</f>
        <v>10</v>
      </c>
      <c r="E15" s="65"/>
      <c r="F15" s="65">
        <f t="shared" si="0"/>
        <v>5</v>
      </c>
      <c r="G15" s="65">
        <f t="shared" si="0"/>
        <v>0</v>
      </c>
      <c r="H15" s="65">
        <f t="shared" si="0"/>
        <v>0</v>
      </c>
      <c r="I15" s="65">
        <f t="shared" si="0"/>
        <v>0</v>
      </c>
      <c r="J15" s="18"/>
      <c r="K15" s="1"/>
      <c r="L15" s="1"/>
      <c r="M15" s="1"/>
      <c r="N15" s="1"/>
    </row>
    <row r="16" spans="1:14" ht="15">
      <c r="A16" s="1"/>
      <c r="B16" s="16"/>
      <c r="C16" s="17"/>
      <c r="D16" s="66"/>
      <c r="E16" s="66"/>
      <c r="F16" s="66"/>
      <c r="G16" s="66"/>
      <c r="H16" s="66"/>
      <c r="I16" s="66"/>
      <c r="J16" s="18"/>
      <c r="K16" s="1"/>
      <c r="L16" s="1"/>
      <c r="M16" s="1"/>
      <c r="N16" s="1"/>
    </row>
    <row r="17" spans="1:14" ht="15">
      <c r="A17" s="1"/>
      <c r="B17" s="16"/>
      <c r="C17" s="31" t="s">
        <v>24</v>
      </c>
      <c r="D17" s="66">
        <f>MAX($G$8-D12,0)</f>
        <v>10</v>
      </c>
      <c r="E17" s="66"/>
      <c r="F17" s="66">
        <f>MAX($G$8-F12,0)</f>
        <v>5</v>
      </c>
      <c r="G17" s="66">
        <f>MAX($G$8-G12,0)</f>
        <v>0</v>
      </c>
      <c r="H17" s="66">
        <f>MAX($G$8-H12,0)</f>
        <v>0</v>
      </c>
      <c r="I17" s="66">
        <f>MAX($G$8-I12,0)</f>
        <v>0</v>
      </c>
      <c r="J17" s="18"/>
      <c r="K17" s="1"/>
      <c r="L17" s="1"/>
      <c r="M17" s="1"/>
      <c r="N17" s="1"/>
    </row>
    <row r="18" spans="1:14" ht="15">
      <c r="A18" s="1"/>
      <c r="B18" s="16"/>
      <c r="C18" s="31"/>
      <c r="D18" s="26"/>
      <c r="E18" s="17"/>
      <c r="F18" s="26"/>
      <c r="G18" s="26"/>
      <c r="H18" s="26"/>
      <c r="I18" s="26"/>
      <c r="J18" s="18"/>
      <c r="K18" s="1"/>
      <c r="L18" s="1"/>
      <c r="M18" s="1"/>
      <c r="N18" s="1"/>
    </row>
    <row r="19" spans="1:14" ht="15">
      <c r="A19" s="1"/>
      <c r="B19" s="16"/>
      <c r="C19" s="17" t="s">
        <v>25</v>
      </c>
      <c r="D19" s="26"/>
      <c r="E19" s="17"/>
      <c r="F19" s="26"/>
      <c r="G19" s="26"/>
      <c r="H19" s="26"/>
      <c r="I19" s="26"/>
      <c r="J19" s="18"/>
      <c r="K19" s="1"/>
      <c r="L19" s="1"/>
      <c r="M19" s="1"/>
      <c r="N19" s="1"/>
    </row>
    <row r="20" spans="1:14" ht="15">
      <c r="A20" s="1"/>
      <c r="B20" s="16"/>
      <c r="C20" s="17" t="s">
        <v>26</v>
      </c>
      <c r="D20" s="26"/>
      <c r="E20" s="17"/>
      <c r="F20" s="26"/>
      <c r="G20" s="26"/>
      <c r="H20" s="26"/>
      <c r="I20" s="26"/>
      <c r="J20" s="18"/>
      <c r="K20" s="1"/>
      <c r="L20" s="1"/>
      <c r="M20" s="1"/>
      <c r="N20" s="1"/>
    </row>
    <row r="21" spans="1:14" ht="15">
      <c r="A21" s="1"/>
      <c r="B21" s="16"/>
      <c r="C21" s="17" t="s">
        <v>27</v>
      </c>
      <c r="D21" s="26"/>
      <c r="E21" s="17"/>
      <c r="F21" s="26"/>
      <c r="G21" s="26"/>
      <c r="H21" s="26"/>
      <c r="I21" s="26"/>
      <c r="J21" s="18"/>
      <c r="K21" s="1"/>
      <c r="L21" s="1"/>
      <c r="M21" s="1"/>
      <c r="N21" s="1"/>
    </row>
    <row r="22" spans="1:14" ht="15.75" thickBot="1">
      <c r="A22" s="1"/>
      <c r="B22" s="19"/>
      <c r="C22" s="20"/>
      <c r="D22" s="22"/>
      <c r="E22" s="20"/>
      <c r="F22" s="20"/>
      <c r="G22" s="20"/>
      <c r="H22" s="20"/>
      <c r="I22" s="20"/>
      <c r="J22" s="21"/>
      <c r="K22" s="1"/>
      <c r="L22" s="1"/>
      <c r="M22" s="1"/>
      <c r="N22" s="1"/>
    </row>
    <row r="23" spans="1:14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phoneticPr fontId="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4"/>
  <sheetViews>
    <sheetView workbookViewId="0"/>
  </sheetViews>
  <sheetFormatPr defaultRowHeight="12.75"/>
  <cols>
    <col min="2" max="2" width="3.140625" customWidth="1"/>
    <col min="3" max="3" width="24.140625" bestFit="1" customWidth="1"/>
    <col min="4" max="4" width="18.140625" customWidth="1"/>
    <col min="5" max="5" width="3.285156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4"/>
      <c r="C6" s="5"/>
      <c r="D6" s="5"/>
      <c r="E6" s="6"/>
      <c r="F6" s="1"/>
      <c r="G6" s="1"/>
      <c r="H6" s="1"/>
      <c r="I6" s="1"/>
      <c r="J6" s="1"/>
      <c r="K6" s="1"/>
      <c r="L6" s="1"/>
      <c r="M6" s="1"/>
      <c r="N6" s="1"/>
    </row>
    <row r="7" spans="1:14" ht="15">
      <c r="A7" s="1"/>
      <c r="B7" s="7"/>
      <c r="C7" s="8" t="s">
        <v>34</v>
      </c>
      <c r="D7" s="37">
        <v>2431</v>
      </c>
      <c r="E7" s="9"/>
      <c r="F7" s="1"/>
      <c r="G7" s="1"/>
      <c r="H7" s="1"/>
      <c r="I7" s="1"/>
      <c r="J7" s="1"/>
      <c r="K7" s="1"/>
      <c r="L7" s="1"/>
      <c r="M7" s="1"/>
      <c r="N7" s="1"/>
    </row>
    <row r="8" spans="1:14" ht="15">
      <c r="A8" s="1"/>
      <c r="B8" s="7"/>
      <c r="C8" s="8" t="s">
        <v>4</v>
      </c>
      <c r="D8" s="37">
        <v>2414</v>
      </c>
      <c r="E8" s="9"/>
      <c r="F8" s="1"/>
      <c r="G8" s="1"/>
      <c r="H8" s="1"/>
      <c r="I8" s="1"/>
      <c r="J8" s="1"/>
      <c r="K8" s="1"/>
      <c r="L8" s="1"/>
      <c r="M8" s="1"/>
      <c r="N8" s="1"/>
    </row>
    <row r="9" spans="1:14" ht="15">
      <c r="A9" s="1"/>
      <c r="B9" s="7"/>
      <c r="C9" s="8" t="s">
        <v>3</v>
      </c>
      <c r="D9" s="49">
        <v>10</v>
      </c>
      <c r="E9" s="9"/>
      <c r="F9" s="1"/>
      <c r="G9" s="1"/>
      <c r="H9" s="1"/>
      <c r="I9" s="1"/>
      <c r="J9" s="1"/>
      <c r="K9" s="1"/>
      <c r="L9" s="1"/>
      <c r="M9" s="1"/>
      <c r="N9" s="1"/>
    </row>
    <row r="10" spans="1:14" ht="15.75" thickBot="1">
      <c r="A10" s="1"/>
      <c r="B10" s="10"/>
      <c r="C10" s="11"/>
      <c r="D10" s="11"/>
      <c r="E10" s="12"/>
      <c r="F10" s="1"/>
      <c r="G10" s="1"/>
      <c r="H10" s="1"/>
      <c r="I10" s="1"/>
      <c r="J10" s="1"/>
      <c r="K10" s="1"/>
      <c r="L10" s="1"/>
      <c r="M10" s="1"/>
      <c r="N10" s="1"/>
    </row>
    <row r="11" spans="1:14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>
      <c r="A12" s="1"/>
      <c r="B12" s="1"/>
      <c r="C12" s="3" t="s">
        <v>2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>
      <c r="A14" s="1"/>
      <c r="B14" s="13"/>
      <c r="C14" s="14"/>
      <c r="D14" s="14"/>
      <c r="E14" s="15"/>
      <c r="F14" s="1"/>
      <c r="G14" s="1"/>
      <c r="H14" s="1"/>
      <c r="I14" s="1"/>
      <c r="J14" s="1"/>
      <c r="K14" s="1"/>
      <c r="L14" s="1"/>
      <c r="M14" s="1"/>
      <c r="N14" s="1"/>
    </row>
    <row r="15" spans="1:14" ht="15">
      <c r="A15" s="1"/>
      <c r="B15" s="16"/>
      <c r="C15" s="17" t="s">
        <v>5</v>
      </c>
      <c r="D15" s="50">
        <f>D8*D9</f>
        <v>24140</v>
      </c>
      <c r="E15" s="18"/>
      <c r="F15" s="1"/>
      <c r="G15" s="1"/>
      <c r="H15" s="1"/>
      <c r="I15" s="1"/>
      <c r="J15" s="1"/>
      <c r="K15" s="1"/>
      <c r="L15" s="1"/>
      <c r="M15" s="1"/>
      <c r="N15" s="1"/>
    </row>
    <row r="16" spans="1:14" ht="15">
      <c r="A16" s="1"/>
      <c r="B16" s="16"/>
      <c r="C16" s="17" t="s">
        <v>6</v>
      </c>
      <c r="D16" s="51">
        <f>D7*D9</f>
        <v>24310</v>
      </c>
      <c r="E16" s="18"/>
      <c r="F16" s="1"/>
      <c r="G16" s="1"/>
      <c r="H16" s="1"/>
      <c r="I16" s="1"/>
      <c r="J16" s="1"/>
      <c r="K16" s="1"/>
      <c r="L16" s="1"/>
      <c r="M16" s="1"/>
      <c r="N16" s="1"/>
    </row>
    <row r="17" spans="1:14" ht="15.75">
      <c r="A17" s="1"/>
      <c r="B17" s="16"/>
      <c r="C17" s="17" t="s">
        <v>35</v>
      </c>
      <c r="D17" s="28">
        <f>D16-D15</f>
        <v>170</v>
      </c>
      <c r="E17" s="18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thickBot="1">
      <c r="A18" s="1"/>
      <c r="B18" s="19"/>
      <c r="C18" s="20"/>
      <c r="D18" s="22"/>
      <c r="E18" s="21"/>
      <c r="F18" s="1"/>
      <c r="G18" s="1"/>
      <c r="H18" s="1"/>
      <c r="I18" s="1"/>
      <c r="J18" s="1"/>
      <c r="K18" s="1"/>
      <c r="L18" s="1"/>
      <c r="M18" s="1"/>
      <c r="N18" s="1"/>
    </row>
    <row r="19" spans="1:14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phoneticPr fontId="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2"/>
  <sheetViews>
    <sheetView workbookViewId="0"/>
  </sheetViews>
  <sheetFormatPr defaultRowHeight="12.75"/>
  <cols>
    <col min="2" max="2" width="3.140625" customWidth="1"/>
    <col min="3" max="3" width="26.7109375" bestFit="1" customWidth="1"/>
    <col min="4" max="4" width="9.7109375" bestFit="1" customWidth="1"/>
    <col min="5" max="5" width="18.140625" customWidth="1"/>
    <col min="6" max="6" width="3.28515625" customWidth="1"/>
  </cols>
  <sheetData>
    <row r="1" spans="1:15" ht="18">
      <c r="A1" s="1"/>
      <c r="B1" s="1"/>
      <c r="C1" s="67" t="s">
        <v>75</v>
      </c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7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3" t="s">
        <v>1</v>
      </c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4"/>
      <c r="C6" s="5"/>
      <c r="D6" s="5"/>
      <c r="E6" s="5"/>
      <c r="F6" s="6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7"/>
      <c r="C7" s="8" t="s">
        <v>66</v>
      </c>
      <c r="D7" s="8"/>
      <c r="E7" s="34">
        <v>31.39</v>
      </c>
      <c r="F7" s="9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7"/>
      <c r="C8" s="8" t="s">
        <v>66</v>
      </c>
      <c r="D8" s="8"/>
      <c r="E8" s="34">
        <v>30.86</v>
      </c>
      <c r="F8" s="9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7"/>
      <c r="C9" s="8" t="s">
        <v>67</v>
      </c>
      <c r="D9" s="8"/>
      <c r="E9" s="35">
        <v>31.187000000000001</v>
      </c>
      <c r="F9" s="9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7"/>
      <c r="C10" s="8" t="s">
        <v>64</v>
      </c>
      <c r="D10" s="8"/>
      <c r="E10" s="36">
        <v>5000</v>
      </c>
      <c r="F10" s="9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7"/>
      <c r="C11" s="8" t="s">
        <v>65</v>
      </c>
      <c r="D11" s="8"/>
      <c r="E11" s="36">
        <v>5</v>
      </c>
      <c r="F11" s="9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thickBot="1">
      <c r="A12" s="1"/>
      <c r="B12" s="10"/>
      <c r="C12" s="11"/>
      <c r="D12" s="11"/>
      <c r="E12" s="11"/>
      <c r="F12" s="12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1"/>
      <c r="C14" s="3" t="s">
        <v>2</v>
      </c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13"/>
      <c r="C16" s="14"/>
      <c r="D16" s="14"/>
      <c r="E16" s="14"/>
      <c r="F16" s="15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16"/>
      <c r="C17" s="17" t="s">
        <v>5</v>
      </c>
      <c r="D17" s="17"/>
      <c r="E17" s="52">
        <f>E9*E10</f>
        <v>155935</v>
      </c>
      <c r="F17" s="18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16"/>
      <c r="C18" s="17"/>
      <c r="D18" s="17"/>
      <c r="E18" s="52"/>
      <c r="F18" s="18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16"/>
      <c r="C19" s="17" t="s">
        <v>36</v>
      </c>
      <c r="D19" s="112">
        <f>E7</f>
        <v>31.39</v>
      </c>
      <c r="E19" s="52"/>
      <c r="F19" s="18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16"/>
      <c r="C20" s="17" t="s">
        <v>171</v>
      </c>
      <c r="D20" s="112"/>
      <c r="E20" s="113">
        <f>(E9-E7)*E10</f>
        <v>-1014.999999999997</v>
      </c>
      <c r="F20" s="18"/>
      <c r="G20" s="1"/>
      <c r="H20" s="1"/>
      <c r="I20" s="1"/>
      <c r="J20" s="1"/>
      <c r="K20" s="1"/>
      <c r="L20" s="1"/>
      <c r="M20" s="1"/>
      <c r="N20" s="1"/>
      <c r="O20" s="1"/>
    </row>
    <row r="21" spans="1:15" ht="15.75">
      <c r="A21" s="1"/>
      <c r="B21" s="16"/>
      <c r="C21" s="17" t="s">
        <v>37</v>
      </c>
      <c r="D21" s="17"/>
      <c r="E21" s="33">
        <f>E20*E11</f>
        <v>-5074.9999999999854</v>
      </c>
      <c r="F21" s="18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6"/>
      <c r="C22" s="17"/>
      <c r="D22" s="17"/>
      <c r="E22" s="25"/>
      <c r="F22" s="18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6"/>
      <c r="C23" s="17" t="s">
        <v>36</v>
      </c>
      <c r="D23" s="112">
        <f>E8</f>
        <v>30.86</v>
      </c>
      <c r="E23" s="53"/>
      <c r="F23" s="18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6"/>
      <c r="C24" s="17" t="s">
        <v>171</v>
      </c>
      <c r="D24" s="112"/>
      <c r="E24" s="113">
        <f>(E9-E8)*E10</f>
        <v>1635.0000000000086</v>
      </c>
      <c r="F24" s="18"/>
      <c r="G24" s="1"/>
      <c r="H24" s="1"/>
      <c r="I24" s="1"/>
      <c r="J24" s="1"/>
      <c r="K24" s="1"/>
      <c r="L24" s="1"/>
      <c r="M24" s="1"/>
      <c r="N24" s="1"/>
      <c r="O24" s="1"/>
    </row>
    <row r="25" spans="1:15" ht="15.75">
      <c r="A25" s="1"/>
      <c r="B25" s="16"/>
      <c r="C25" s="17" t="s">
        <v>37</v>
      </c>
      <c r="D25" s="17"/>
      <c r="E25" s="33">
        <f>E24*E11</f>
        <v>8175.0000000000437</v>
      </c>
      <c r="F25" s="18"/>
      <c r="G25" s="1"/>
      <c r="H25" s="1"/>
      <c r="I25" s="1"/>
      <c r="J25" s="1"/>
      <c r="K25" s="1"/>
      <c r="L25" s="1"/>
      <c r="M25" s="1"/>
      <c r="N25" s="1"/>
      <c r="O25" s="1"/>
    </row>
    <row r="26" spans="1:15" ht="15.75" thickBot="1">
      <c r="A26" s="1"/>
      <c r="B26" s="19"/>
      <c r="C26" s="20"/>
      <c r="D26" s="20"/>
      <c r="E26" s="22"/>
      <c r="F26" s="2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</sheetData>
  <phoneticPr fontId="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6"/>
  <sheetViews>
    <sheetView workbookViewId="0"/>
  </sheetViews>
  <sheetFormatPr defaultRowHeight="12.75"/>
  <cols>
    <col min="2" max="2" width="3.140625" customWidth="1"/>
    <col min="3" max="3" width="28.7109375" customWidth="1"/>
    <col min="4" max="4" width="14.7109375" customWidth="1"/>
    <col min="5" max="5" width="3.28515625" customWidth="1"/>
    <col min="6" max="6" width="15.42578125" customWidth="1"/>
    <col min="7" max="9" width="14.7109375" customWidth="1"/>
    <col min="10" max="10" width="3.1406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4"/>
      <c r="C6" s="5"/>
      <c r="D6" s="5"/>
      <c r="E6" s="6"/>
      <c r="F6" s="1"/>
      <c r="G6" s="1"/>
      <c r="H6" s="1"/>
      <c r="I6" s="1"/>
      <c r="J6" s="1"/>
      <c r="K6" s="1"/>
      <c r="L6" s="1"/>
      <c r="M6" s="1"/>
      <c r="N6" s="1"/>
    </row>
    <row r="7" spans="1:14" ht="15">
      <c r="A7" s="1"/>
      <c r="B7" s="7"/>
      <c r="C7" s="8" t="s">
        <v>10</v>
      </c>
      <c r="D7" s="37">
        <v>95</v>
      </c>
      <c r="E7" s="9"/>
      <c r="F7" s="1"/>
      <c r="G7" s="1"/>
      <c r="H7" s="1"/>
      <c r="I7" s="1"/>
      <c r="J7" s="1"/>
      <c r="K7" s="1"/>
      <c r="L7" s="1"/>
      <c r="M7" s="1"/>
      <c r="N7" s="1"/>
    </row>
    <row r="8" spans="1:14" ht="15">
      <c r="A8" s="1"/>
      <c r="B8" s="7"/>
      <c r="C8" s="8" t="s">
        <v>12</v>
      </c>
      <c r="D8" s="36">
        <v>50000</v>
      </c>
      <c r="E8" s="9"/>
      <c r="F8" s="1"/>
      <c r="G8" s="1"/>
      <c r="H8" s="1"/>
      <c r="I8" s="1"/>
      <c r="J8" s="1"/>
      <c r="K8" s="1"/>
      <c r="L8" s="1"/>
      <c r="M8" s="1"/>
      <c r="N8" s="1"/>
    </row>
    <row r="9" spans="1:14" ht="15">
      <c r="A9" s="1"/>
      <c r="B9" s="7"/>
      <c r="C9" s="29" t="s">
        <v>11</v>
      </c>
      <c r="D9" s="37">
        <v>90</v>
      </c>
      <c r="E9" s="9"/>
      <c r="F9" s="1"/>
      <c r="G9" s="1"/>
      <c r="H9" s="1"/>
      <c r="I9" s="1"/>
      <c r="J9" s="1"/>
      <c r="K9" s="1"/>
      <c r="L9" s="1"/>
      <c r="M9" s="1"/>
      <c r="N9" s="1"/>
    </row>
    <row r="10" spans="1:14" ht="15">
      <c r="A10" s="1"/>
      <c r="B10" s="7"/>
      <c r="C10" s="8"/>
      <c r="D10" s="37">
        <v>92</v>
      </c>
      <c r="E10" s="9"/>
      <c r="F10" s="1"/>
      <c r="G10" s="1"/>
      <c r="H10" s="1"/>
      <c r="I10" s="1"/>
      <c r="J10" s="1"/>
      <c r="K10" s="1"/>
      <c r="L10" s="1"/>
      <c r="M10" s="1"/>
      <c r="N10" s="1"/>
    </row>
    <row r="11" spans="1:14" ht="15">
      <c r="A11" s="1"/>
      <c r="B11" s="7"/>
      <c r="C11" s="8"/>
      <c r="D11" s="37">
        <v>95</v>
      </c>
      <c r="E11" s="9"/>
      <c r="F11" s="1"/>
      <c r="G11" s="1"/>
      <c r="H11" s="1"/>
      <c r="I11" s="1"/>
      <c r="J11" s="1"/>
      <c r="K11" s="1"/>
      <c r="L11" s="1"/>
      <c r="M11" s="1"/>
      <c r="N11" s="1"/>
    </row>
    <row r="12" spans="1:14" ht="15">
      <c r="A12" s="1"/>
      <c r="B12" s="7"/>
      <c r="C12" s="8"/>
      <c r="D12" s="37">
        <v>98</v>
      </c>
      <c r="E12" s="9"/>
      <c r="F12" s="1"/>
      <c r="G12" s="1"/>
      <c r="H12" s="1"/>
      <c r="I12" s="1"/>
      <c r="J12" s="1"/>
      <c r="K12" s="1"/>
      <c r="L12" s="1"/>
      <c r="M12" s="1"/>
      <c r="N12" s="1"/>
    </row>
    <row r="13" spans="1:14" ht="15">
      <c r="A13" s="1"/>
      <c r="B13" s="7"/>
      <c r="C13" s="8"/>
      <c r="D13" s="37">
        <v>100</v>
      </c>
      <c r="E13" s="9"/>
      <c r="F13" s="1"/>
      <c r="G13" s="1"/>
      <c r="H13" s="1"/>
      <c r="I13" s="1"/>
      <c r="J13" s="1"/>
      <c r="K13" s="1"/>
      <c r="L13" s="1"/>
      <c r="M13" s="1"/>
      <c r="N13" s="1"/>
    </row>
    <row r="14" spans="1:14" ht="15.75" thickBot="1">
      <c r="A14" s="1"/>
      <c r="B14" s="10"/>
      <c r="C14" s="11"/>
      <c r="D14" s="11"/>
      <c r="E14" s="12"/>
      <c r="F14" s="1"/>
      <c r="G14" s="1"/>
      <c r="H14" s="1"/>
      <c r="I14" s="1"/>
      <c r="J14" s="1"/>
      <c r="K14" s="1"/>
      <c r="L14" s="1"/>
      <c r="M14" s="1"/>
      <c r="N14" s="1"/>
    </row>
    <row r="15" spans="1:14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">
      <c r="A16" s="1"/>
      <c r="B16" s="1"/>
      <c r="C16" s="3" t="s">
        <v>2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">
      <c r="A18" s="1"/>
      <c r="B18" s="13"/>
      <c r="C18" s="14"/>
      <c r="D18" s="14"/>
      <c r="E18" s="14"/>
      <c r="F18" s="14"/>
      <c r="G18" s="14"/>
      <c r="H18" s="14"/>
      <c r="I18" s="14"/>
      <c r="J18" s="15"/>
      <c r="K18" s="1"/>
      <c r="L18" s="1"/>
      <c r="M18" s="1"/>
      <c r="N18" s="1"/>
    </row>
    <row r="19" spans="1:14" ht="15.75">
      <c r="A19" s="1"/>
      <c r="B19" s="16"/>
      <c r="C19" s="17" t="s">
        <v>44</v>
      </c>
      <c r="D19" s="30"/>
      <c r="E19" s="17"/>
      <c r="F19" s="17"/>
      <c r="G19" s="17"/>
      <c r="H19" s="17"/>
      <c r="I19" s="17"/>
      <c r="J19" s="18"/>
      <c r="K19" s="1"/>
      <c r="L19" s="1"/>
      <c r="M19" s="1"/>
      <c r="N19" s="1"/>
    </row>
    <row r="20" spans="1:14" ht="15">
      <c r="A20" s="1"/>
      <c r="B20" s="16"/>
      <c r="C20" s="54">
        <f>D7</f>
        <v>95</v>
      </c>
      <c r="D20" s="55" t="s">
        <v>38</v>
      </c>
      <c r="E20" s="17"/>
      <c r="F20" s="17"/>
      <c r="G20" s="17"/>
      <c r="H20" s="17"/>
      <c r="I20" s="17"/>
      <c r="J20" s="18"/>
      <c r="K20" s="1"/>
      <c r="L20" s="1"/>
      <c r="M20" s="1"/>
      <c r="N20" s="1"/>
    </row>
    <row r="21" spans="1:14" ht="15">
      <c r="A21" s="1"/>
      <c r="B21" s="16"/>
      <c r="C21" s="54">
        <f>C20</f>
        <v>95</v>
      </c>
      <c r="D21" s="55" t="s">
        <v>39</v>
      </c>
      <c r="E21" s="17"/>
      <c r="F21" s="17"/>
      <c r="G21" s="17"/>
      <c r="H21" s="17"/>
      <c r="I21" s="17"/>
      <c r="J21" s="18"/>
      <c r="K21" s="1"/>
      <c r="L21" s="1"/>
      <c r="M21" s="1"/>
      <c r="N21" s="1"/>
    </row>
    <row r="22" spans="1:14" ht="15">
      <c r="A22" s="1"/>
      <c r="B22" s="16"/>
      <c r="C22" s="17" t="s">
        <v>40</v>
      </c>
      <c r="D22" s="56">
        <f>C21</f>
        <v>95</v>
      </c>
      <c r="E22" s="17" t="s">
        <v>41</v>
      </c>
      <c r="F22" s="17"/>
      <c r="G22" s="17"/>
      <c r="H22" s="17"/>
      <c r="I22" s="17"/>
      <c r="J22" s="18"/>
      <c r="K22" s="1"/>
      <c r="L22" s="1"/>
      <c r="M22" s="1"/>
      <c r="N22" s="1"/>
    </row>
    <row r="23" spans="1:14" ht="15">
      <c r="A23" s="1"/>
      <c r="B23" s="16"/>
      <c r="C23" s="17" t="s">
        <v>42</v>
      </c>
      <c r="D23" s="54">
        <f>D22</f>
        <v>95</v>
      </c>
      <c r="E23" s="17" t="s">
        <v>43</v>
      </c>
      <c r="F23" s="17"/>
      <c r="G23" s="17"/>
      <c r="H23" s="17"/>
      <c r="I23" s="17"/>
      <c r="J23" s="18"/>
      <c r="K23" s="1"/>
      <c r="L23" s="1"/>
      <c r="M23" s="1"/>
      <c r="N23" s="1"/>
    </row>
    <row r="24" spans="1:14" ht="15">
      <c r="A24" s="1"/>
      <c r="B24" s="16"/>
      <c r="C24" s="31" t="s">
        <v>13</v>
      </c>
      <c r="D24" s="57">
        <f>D9</f>
        <v>90</v>
      </c>
      <c r="E24" s="57"/>
      <c r="F24" s="57">
        <f>D10</f>
        <v>92</v>
      </c>
      <c r="G24" s="57">
        <f>D11</f>
        <v>95</v>
      </c>
      <c r="H24" s="57">
        <f>D12</f>
        <v>98</v>
      </c>
      <c r="I24" s="57">
        <f>D13</f>
        <v>100</v>
      </c>
      <c r="J24" s="18"/>
      <c r="K24" s="1"/>
      <c r="L24" s="1"/>
      <c r="M24" s="1"/>
      <c r="N24" s="1"/>
    </row>
    <row r="25" spans="1:14" ht="15">
      <c r="A25" s="1"/>
      <c r="B25" s="16"/>
      <c r="C25" s="31" t="s">
        <v>15</v>
      </c>
      <c r="D25" s="57">
        <f>MAX(D24-D7,0)</f>
        <v>0</v>
      </c>
      <c r="E25" s="57"/>
      <c r="F25" s="57">
        <f>MAX(F24-D7,0)</f>
        <v>0</v>
      </c>
      <c r="G25" s="57">
        <f>MAX(G24-$D$7,0)</f>
        <v>0</v>
      </c>
      <c r="H25" s="57">
        <f>MAX(H24-$D$7,0)</f>
        <v>3</v>
      </c>
      <c r="I25" s="57">
        <f>MAX(I24-$D$7,0)</f>
        <v>5</v>
      </c>
      <c r="J25" s="18"/>
      <c r="K25" s="1"/>
      <c r="L25" s="1"/>
      <c r="M25" s="1"/>
      <c r="N25" s="1"/>
    </row>
    <row r="26" spans="1:14" ht="15">
      <c r="A26" s="1"/>
      <c r="B26" s="16"/>
      <c r="C26" s="31" t="s">
        <v>16</v>
      </c>
      <c r="D26" s="58">
        <f>-MAX($D$7-D24,0)</f>
        <v>-5</v>
      </c>
      <c r="E26" s="58"/>
      <c r="F26" s="58">
        <f>-MAX($D$7-F24,0)</f>
        <v>-3</v>
      </c>
      <c r="G26" s="58">
        <f>-MAX($D$7-G24,0)</f>
        <v>0</v>
      </c>
      <c r="H26" s="58">
        <f>-MAX($D$7-H24,0)</f>
        <v>0</v>
      </c>
      <c r="I26" s="58">
        <f>-MAX($D$7-I24,0)</f>
        <v>0</v>
      </c>
      <c r="J26" s="18"/>
      <c r="K26" s="1"/>
      <c r="L26" s="1"/>
      <c r="M26" s="1"/>
      <c r="N26" s="1"/>
    </row>
    <row r="27" spans="1:14" ht="15.75">
      <c r="A27" s="1"/>
      <c r="B27" s="16"/>
      <c r="C27" s="31" t="s">
        <v>14</v>
      </c>
      <c r="D27" s="59">
        <f t="shared" ref="D27:I27" si="0">D25+D26</f>
        <v>-5</v>
      </c>
      <c r="E27" s="59">
        <f t="shared" si="0"/>
        <v>0</v>
      </c>
      <c r="F27" s="59">
        <f t="shared" si="0"/>
        <v>-3</v>
      </c>
      <c r="G27" s="59">
        <f t="shared" si="0"/>
        <v>0</v>
      </c>
      <c r="H27" s="59">
        <f t="shared" si="0"/>
        <v>3</v>
      </c>
      <c r="I27" s="59">
        <f t="shared" si="0"/>
        <v>5</v>
      </c>
      <c r="J27" s="18"/>
      <c r="K27" s="1"/>
      <c r="L27" s="1"/>
      <c r="M27" s="1"/>
      <c r="N27" s="1"/>
    </row>
    <row r="28" spans="1:14" ht="15">
      <c r="A28" s="1"/>
      <c r="B28" s="16"/>
      <c r="C28" s="17"/>
      <c r="D28" s="23"/>
      <c r="E28" s="17"/>
      <c r="F28" s="17"/>
      <c r="G28" s="17"/>
      <c r="H28" s="17"/>
      <c r="I28" s="17"/>
      <c r="J28" s="18"/>
      <c r="K28" s="1"/>
      <c r="L28" s="1"/>
      <c r="M28" s="1"/>
      <c r="N28" s="1"/>
    </row>
    <row r="29" spans="1:14" ht="15">
      <c r="A29" s="1"/>
      <c r="B29" s="16"/>
      <c r="C29" s="17" t="s">
        <v>17</v>
      </c>
      <c r="D29" s="26"/>
      <c r="E29" s="17"/>
      <c r="F29" s="17"/>
      <c r="G29" s="54">
        <f>D23</f>
        <v>95</v>
      </c>
      <c r="H29" s="17" t="s">
        <v>45</v>
      </c>
      <c r="I29" s="17"/>
      <c r="J29" s="18"/>
      <c r="K29" s="1"/>
      <c r="L29" s="1"/>
      <c r="M29" s="1"/>
      <c r="N29" s="1"/>
    </row>
    <row r="30" spans="1:14" ht="15.75" thickBot="1">
      <c r="A30" s="1"/>
      <c r="B30" s="19"/>
      <c r="C30" s="20"/>
      <c r="D30" s="22"/>
      <c r="E30" s="20"/>
      <c r="F30" s="20"/>
      <c r="G30" s="20"/>
      <c r="H30" s="20"/>
      <c r="I30" s="20"/>
      <c r="J30" s="21"/>
      <c r="K30" s="1"/>
      <c r="L30" s="1"/>
      <c r="M30" s="1"/>
      <c r="N30" s="1"/>
    </row>
    <row r="31" spans="1:14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</sheetData>
  <phoneticPr fontId="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72"/>
  <sheetViews>
    <sheetView workbookViewId="0"/>
  </sheetViews>
  <sheetFormatPr defaultRowHeight="12.75"/>
  <cols>
    <col min="2" max="2" width="3.140625" customWidth="1"/>
    <col min="3" max="3" width="29.140625" customWidth="1"/>
    <col min="4" max="4" width="21.42578125" customWidth="1"/>
    <col min="5" max="5" width="3.1406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4"/>
      <c r="C6" s="5"/>
      <c r="D6" s="5"/>
      <c r="E6" s="6"/>
      <c r="F6" s="1"/>
      <c r="G6" s="1"/>
      <c r="H6" s="1"/>
      <c r="I6" s="1"/>
      <c r="J6" s="1"/>
      <c r="K6" s="1"/>
      <c r="L6" s="1"/>
      <c r="M6" s="1"/>
      <c r="N6" s="1"/>
    </row>
    <row r="7" spans="1:14" ht="15">
      <c r="A7" s="1"/>
      <c r="B7" s="7"/>
      <c r="C7" s="8" t="s">
        <v>76</v>
      </c>
      <c r="D7" s="49">
        <v>10</v>
      </c>
      <c r="E7" s="9"/>
      <c r="F7" s="1"/>
      <c r="G7" s="1"/>
      <c r="H7" s="1"/>
      <c r="I7" s="1"/>
      <c r="J7" s="1"/>
      <c r="K7" s="1"/>
      <c r="L7" s="1"/>
      <c r="M7" s="1"/>
      <c r="N7" s="1"/>
    </row>
    <row r="8" spans="1:14" ht="15">
      <c r="A8" s="1"/>
      <c r="B8" s="7"/>
      <c r="C8" s="8" t="s">
        <v>77</v>
      </c>
      <c r="D8" s="68">
        <v>1580</v>
      </c>
      <c r="E8" s="9"/>
      <c r="F8" s="1"/>
      <c r="G8" s="1"/>
      <c r="H8" s="1"/>
      <c r="I8" s="1"/>
      <c r="J8" s="1"/>
      <c r="K8" s="1"/>
      <c r="L8" s="1"/>
      <c r="M8" s="1"/>
      <c r="N8" s="1"/>
    </row>
    <row r="9" spans="1:14" ht="15">
      <c r="A9" s="1"/>
      <c r="B9" s="7"/>
      <c r="C9" s="8" t="s">
        <v>64</v>
      </c>
      <c r="D9" s="49">
        <v>100</v>
      </c>
      <c r="E9" s="9"/>
      <c r="F9" s="1"/>
      <c r="G9" s="1"/>
      <c r="H9" s="1"/>
      <c r="I9" s="1"/>
      <c r="J9" s="1"/>
      <c r="K9" s="1"/>
      <c r="L9" s="1"/>
      <c r="M9" s="1"/>
      <c r="N9" s="1"/>
    </row>
    <row r="10" spans="1:14" ht="15">
      <c r="A10" s="1"/>
      <c r="B10" s="7"/>
      <c r="C10" s="29" t="s">
        <v>78</v>
      </c>
      <c r="D10" s="68"/>
      <c r="E10" s="9"/>
      <c r="F10" s="1"/>
      <c r="G10" s="1"/>
      <c r="H10" s="1"/>
      <c r="I10" s="1"/>
      <c r="J10" s="1"/>
      <c r="K10" s="1"/>
      <c r="L10" s="1"/>
      <c r="M10" s="1"/>
      <c r="N10" s="1"/>
    </row>
    <row r="11" spans="1:14" ht="15">
      <c r="A11" s="1"/>
      <c r="B11" s="7"/>
      <c r="C11" s="8" t="s">
        <v>79</v>
      </c>
      <c r="D11" s="68">
        <v>1587</v>
      </c>
      <c r="E11" s="9"/>
      <c r="F11" s="1"/>
      <c r="G11" s="1"/>
      <c r="H11" s="1"/>
      <c r="I11" s="1"/>
      <c r="J11" s="1"/>
      <c r="K11" s="1"/>
      <c r="L11" s="1"/>
      <c r="M11" s="1"/>
      <c r="N11" s="1"/>
    </row>
    <row r="12" spans="1:14" ht="15">
      <c r="A12" s="1"/>
      <c r="B12" s="7"/>
      <c r="C12" s="8" t="s">
        <v>80</v>
      </c>
      <c r="D12" s="68">
        <v>1582</v>
      </c>
      <c r="E12" s="9"/>
      <c r="F12" s="1"/>
      <c r="G12" s="1"/>
      <c r="H12" s="1"/>
      <c r="I12" s="1"/>
      <c r="J12" s="1"/>
      <c r="K12" s="1"/>
      <c r="L12" s="1"/>
      <c r="M12" s="1"/>
      <c r="N12" s="1"/>
    </row>
    <row r="13" spans="1:14" ht="15">
      <c r="A13" s="1"/>
      <c r="B13" s="7"/>
      <c r="C13" s="8" t="s">
        <v>81</v>
      </c>
      <c r="D13" s="68">
        <v>1573</v>
      </c>
      <c r="E13" s="9"/>
      <c r="F13" s="1"/>
      <c r="G13" s="1"/>
      <c r="H13" s="1"/>
      <c r="I13" s="1"/>
      <c r="J13" s="1"/>
      <c r="K13" s="1"/>
      <c r="L13" s="1"/>
      <c r="M13" s="1"/>
      <c r="N13" s="1"/>
    </row>
    <row r="14" spans="1:14" ht="15">
      <c r="A14" s="1"/>
      <c r="B14" s="7"/>
      <c r="C14" s="8" t="s">
        <v>82</v>
      </c>
      <c r="D14" s="68">
        <v>1584</v>
      </c>
      <c r="E14" s="9"/>
      <c r="F14" s="1"/>
      <c r="G14" s="1"/>
      <c r="H14" s="1"/>
      <c r="I14" s="1"/>
      <c r="J14" s="1"/>
      <c r="K14" s="1"/>
      <c r="L14" s="1"/>
      <c r="M14" s="1"/>
      <c r="N14" s="1"/>
    </row>
    <row r="15" spans="1:14" ht="15.75" thickBot="1">
      <c r="A15" s="1"/>
      <c r="B15" s="10"/>
      <c r="C15" s="11"/>
      <c r="D15" s="11"/>
      <c r="E15" s="12"/>
      <c r="F15" s="1"/>
      <c r="G15" s="1"/>
      <c r="H15" s="1"/>
      <c r="I15" s="1"/>
      <c r="J15" s="1"/>
      <c r="K15" s="1"/>
      <c r="L15" s="1"/>
      <c r="M15" s="1"/>
      <c r="N15" s="1"/>
    </row>
    <row r="16" spans="1:14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">
      <c r="A17" s="1"/>
      <c r="B17" s="1"/>
      <c r="C17" s="3" t="s">
        <v>2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thickBo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">
      <c r="A19" s="1"/>
      <c r="B19" s="13"/>
      <c r="C19" s="14"/>
      <c r="D19" s="14"/>
      <c r="E19" s="15"/>
      <c r="F19" s="1"/>
      <c r="G19" s="1"/>
      <c r="H19" s="1"/>
      <c r="I19" s="1"/>
      <c r="J19" s="1"/>
      <c r="K19" s="1"/>
      <c r="L19" s="1"/>
      <c r="M19" s="1"/>
      <c r="N19" s="1"/>
    </row>
    <row r="20" spans="1:14" ht="15">
      <c r="A20" s="1"/>
      <c r="B20" s="16"/>
      <c r="C20" s="69" t="s">
        <v>83</v>
      </c>
      <c r="D20" s="66">
        <f>D7*D8*D9</f>
        <v>1580000</v>
      </c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ht="15">
      <c r="A21" s="1"/>
      <c r="B21" s="16"/>
      <c r="C21" s="69"/>
      <c r="D21" s="66"/>
      <c r="E21" s="18"/>
      <c r="F21" s="1"/>
      <c r="G21" s="1"/>
      <c r="H21" s="1"/>
      <c r="I21" s="1"/>
      <c r="J21" s="1"/>
      <c r="K21" s="1"/>
      <c r="L21" s="1"/>
      <c r="M21" s="1"/>
      <c r="N21" s="1"/>
    </row>
    <row r="22" spans="1:14" ht="15">
      <c r="A22" s="1"/>
      <c r="B22" s="16"/>
      <c r="C22" s="70" t="s">
        <v>84</v>
      </c>
      <c r="D22" s="66"/>
      <c r="E22" s="18"/>
      <c r="F22" s="1"/>
      <c r="G22" s="1"/>
      <c r="H22" s="1"/>
      <c r="I22" s="1"/>
      <c r="J22" s="1"/>
      <c r="K22" s="1"/>
      <c r="L22" s="1"/>
      <c r="M22" s="1"/>
      <c r="N22" s="1"/>
    </row>
    <row r="23" spans="1:14" ht="15">
      <c r="A23" s="1"/>
      <c r="B23" s="16"/>
      <c r="C23" s="69" t="s">
        <v>85</v>
      </c>
      <c r="D23" s="66">
        <f>D11*D7*D9</f>
        <v>1587000</v>
      </c>
      <c r="E23" s="18"/>
      <c r="F23" s="1"/>
      <c r="G23" s="1"/>
      <c r="H23" s="1"/>
      <c r="I23" s="1"/>
      <c r="J23" s="1"/>
      <c r="K23" s="1"/>
      <c r="L23" s="1"/>
      <c r="M23" s="1"/>
      <c r="N23" s="1"/>
    </row>
    <row r="24" spans="1:14" ht="15">
      <c r="A24" s="1"/>
      <c r="B24" s="16"/>
      <c r="C24" s="69" t="s">
        <v>86</v>
      </c>
      <c r="D24" s="66">
        <f>D23-D20</f>
        <v>7000</v>
      </c>
      <c r="E24" s="18"/>
      <c r="F24" s="1"/>
      <c r="G24" s="1"/>
      <c r="H24" s="1"/>
      <c r="I24" s="1"/>
      <c r="J24" s="1"/>
      <c r="K24" s="1"/>
      <c r="L24" s="1"/>
      <c r="M24" s="1"/>
      <c r="N24" s="1"/>
    </row>
    <row r="25" spans="1:14" ht="15">
      <c r="A25" s="1"/>
      <c r="B25" s="16"/>
      <c r="C25" s="69"/>
      <c r="D25" s="72"/>
      <c r="E25" s="18"/>
      <c r="F25" s="1"/>
      <c r="G25" s="1"/>
      <c r="H25" s="1"/>
      <c r="I25" s="1"/>
      <c r="J25" s="1"/>
      <c r="K25" s="1"/>
      <c r="L25" s="1"/>
      <c r="M25" s="1"/>
      <c r="N25" s="1"/>
    </row>
    <row r="26" spans="1:14" ht="15">
      <c r="A26" s="1"/>
      <c r="B26" s="16"/>
      <c r="C26" s="70" t="s">
        <v>87</v>
      </c>
      <c r="D26" s="72"/>
      <c r="E26" s="18"/>
      <c r="F26" s="1"/>
      <c r="G26" s="1"/>
      <c r="H26" s="1"/>
      <c r="I26" s="1"/>
      <c r="J26" s="1"/>
      <c r="K26" s="1"/>
      <c r="L26" s="1"/>
      <c r="M26" s="1"/>
      <c r="N26" s="1"/>
    </row>
    <row r="27" spans="1:14" ht="15">
      <c r="A27" s="1"/>
      <c r="B27" s="16"/>
      <c r="C27" s="69" t="s">
        <v>85</v>
      </c>
      <c r="D27" s="66">
        <f>D7*D9*D12</f>
        <v>1582000</v>
      </c>
      <c r="E27" s="18"/>
      <c r="F27" s="1"/>
      <c r="G27" s="1"/>
      <c r="H27" s="1"/>
      <c r="I27" s="1"/>
      <c r="J27" s="1"/>
      <c r="K27" s="1"/>
      <c r="L27" s="1"/>
      <c r="M27" s="1"/>
      <c r="N27" s="1"/>
    </row>
    <row r="28" spans="1:14" ht="15">
      <c r="A28" s="1"/>
      <c r="B28" s="16"/>
      <c r="C28" s="69" t="s">
        <v>86</v>
      </c>
      <c r="D28" s="66">
        <f>D27-D23</f>
        <v>-5000</v>
      </c>
      <c r="E28" s="18"/>
      <c r="F28" s="1"/>
      <c r="G28" s="1"/>
      <c r="H28" s="1"/>
      <c r="I28" s="1"/>
      <c r="J28" s="1"/>
      <c r="K28" s="1"/>
      <c r="L28" s="1"/>
      <c r="M28" s="1"/>
      <c r="N28" s="1"/>
    </row>
    <row r="29" spans="1:14" ht="15">
      <c r="A29" s="1"/>
      <c r="B29" s="16"/>
      <c r="C29" s="69"/>
      <c r="D29" s="61"/>
      <c r="E29" s="18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6"/>
      <c r="C30" s="70" t="s">
        <v>88</v>
      </c>
      <c r="D30" s="61"/>
      <c r="E30" s="18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6"/>
      <c r="C31" s="69" t="s">
        <v>85</v>
      </c>
      <c r="D31" s="66">
        <f>D7*D9*D13</f>
        <v>1573000</v>
      </c>
      <c r="E31" s="18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6"/>
      <c r="C32" s="69" t="s">
        <v>86</v>
      </c>
      <c r="D32" s="66">
        <f>D31-D27</f>
        <v>-9000</v>
      </c>
      <c r="E32" s="18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6"/>
      <c r="C33" s="69"/>
      <c r="D33" s="61"/>
      <c r="E33" s="18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6"/>
      <c r="C34" s="70" t="s">
        <v>89</v>
      </c>
      <c r="D34" s="61"/>
      <c r="E34" s="18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6"/>
      <c r="C35" s="69" t="s">
        <v>85</v>
      </c>
      <c r="D35" s="66">
        <f>D7*D9*D14</f>
        <v>1584000</v>
      </c>
      <c r="E35" s="18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6"/>
      <c r="C36" s="69" t="s">
        <v>86</v>
      </c>
      <c r="D36" s="66">
        <f>D35-D31</f>
        <v>11000</v>
      </c>
      <c r="E36" s="18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6"/>
      <c r="C37" s="69"/>
      <c r="D37" s="17"/>
      <c r="E37" s="18"/>
      <c r="F37" s="1"/>
      <c r="G37" s="1"/>
      <c r="H37" s="1"/>
      <c r="I37" s="1"/>
      <c r="J37" s="1"/>
      <c r="K37" s="1"/>
      <c r="L37" s="1"/>
      <c r="M37" s="1"/>
      <c r="N37" s="1"/>
    </row>
    <row r="38" spans="1:14" ht="15.75">
      <c r="A38" s="1"/>
      <c r="B38" s="16"/>
      <c r="C38" s="69" t="s">
        <v>90</v>
      </c>
      <c r="D38" s="71">
        <f>D35-D20</f>
        <v>4000</v>
      </c>
      <c r="E38" s="18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thickBot="1">
      <c r="A39" s="1"/>
      <c r="B39" s="19"/>
      <c r="C39" s="20"/>
      <c r="D39" s="20"/>
      <c r="E39" s="2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72"/>
  <sheetViews>
    <sheetView workbookViewId="0"/>
  </sheetViews>
  <sheetFormatPr defaultRowHeight="12.75"/>
  <cols>
    <col min="2" max="2" width="3.140625" customWidth="1"/>
    <col min="3" max="3" width="29.140625" customWidth="1"/>
    <col min="4" max="4" width="21.42578125" customWidth="1"/>
    <col min="5" max="5" width="3.140625" customWidth="1"/>
  </cols>
  <sheetData>
    <row r="1" spans="1:14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18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>
      <c r="A6" s="1"/>
      <c r="B6" s="4"/>
      <c r="C6" s="5"/>
      <c r="D6" s="5"/>
      <c r="E6" s="6"/>
      <c r="F6" s="1"/>
      <c r="G6" s="1"/>
      <c r="H6" s="1"/>
      <c r="I6" s="1"/>
      <c r="J6" s="1"/>
      <c r="K6" s="1"/>
      <c r="L6" s="1"/>
      <c r="M6" s="1"/>
      <c r="N6" s="1"/>
    </row>
    <row r="7" spans="1:14" ht="15">
      <c r="A7" s="1"/>
      <c r="B7" s="7"/>
      <c r="C7" s="8" t="s">
        <v>91</v>
      </c>
      <c r="D7" s="49">
        <v>25</v>
      </c>
      <c r="E7" s="9"/>
      <c r="F7" s="1"/>
      <c r="G7" s="1"/>
      <c r="H7" s="1"/>
      <c r="I7" s="1"/>
      <c r="J7" s="1"/>
      <c r="K7" s="1"/>
      <c r="L7" s="1"/>
      <c r="M7" s="1"/>
      <c r="N7" s="1"/>
    </row>
    <row r="8" spans="1:14" ht="15">
      <c r="A8" s="1"/>
      <c r="B8" s="7"/>
      <c r="C8" s="8" t="s">
        <v>77</v>
      </c>
      <c r="D8" s="73">
        <v>2.46</v>
      </c>
      <c r="E8" s="9"/>
      <c r="F8" s="1"/>
      <c r="G8" s="1"/>
      <c r="H8" s="1"/>
      <c r="I8" s="1"/>
      <c r="J8" s="1"/>
      <c r="K8" s="1"/>
      <c r="L8" s="1"/>
      <c r="M8" s="1"/>
      <c r="N8" s="1"/>
    </row>
    <row r="9" spans="1:14" ht="15">
      <c r="A9" s="1"/>
      <c r="B9" s="7"/>
      <c r="C9" s="8" t="s">
        <v>92</v>
      </c>
      <c r="D9" s="49">
        <v>42000</v>
      </c>
      <c r="E9" s="9"/>
      <c r="F9" s="1"/>
      <c r="G9" s="1"/>
      <c r="H9" s="1"/>
      <c r="I9" s="1"/>
      <c r="J9" s="1"/>
      <c r="K9" s="1"/>
      <c r="L9" s="1"/>
      <c r="M9" s="1"/>
      <c r="N9" s="1"/>
    </row>
    <row r="10" spans="1:14" ht="15">
      <c r="A10" s="1"/>
      <c r="B10" s="7"/>
      <c r="C10" s="29" t="s">
        <v>78</v>
      </c>
      <c r="D10" s="68"/>
      <c r="E10" s="9"/>
      <c r="F10" s="1"/>
      <c r="G10" s="1"/>
      <c r="H10" s="1"/>
      <c r="I10" s="1"/>
      <c r="J10" s="1"/>
      <c r="K10" s="1"/>
      <c r="L10" s="1"/>
      <c r="M10" s="1"/>
      <c r="N10" s="1"/>
    </row>
    <row r="11" spans="1:14" ht="15">
      <c r="A11" s="1"/>
      <c r="B11" s="7"/>
      <c r="C11" s="8" t="s">
        <v>79</v>
      </c>
      <c r="D11" s="73">
        <v>2.42</v>
      </c>
      <c r="E11" s="9"/>
      <c r="F11" s="1"/>
      <c r="G11" s="1"/>
      <c r="H11" s="1"/>
      <c r="I11" s="1"/>
      <c r="J11" s="1"/>
      <c r="K11" s="1"/>
      <c r="L11" s="1"/>
      <c r="M11" s="1"/>
      <c r="N11" s="1"/>
    </row>
    <row r="12" spans="1:14" ht="15">
      <c r="A12" s="1"/>
      <c r="B12" s="7"/>
      <c r="C12" s="8" t="s">
        <v>80</v>
      </c>
      <c r="D12" s="73">
        <v>2.4700000000000002</v>
      </c>
      <c r="E12" s="9"/>
      <c r="F12" s="1"/>
      <c r="G12" s="1"/>
      <c r="H12" s="1"/>
      <c r="I12" s="1"/>
      <c r="J12" s="1"/>
      <c r="K12" s="1"/>
      <c r="L12" s="1"/>
      <c r="M12" s="1"/>
      <c r="N12" s="1"/>
    </row>
    <row r="13" spans="1:14" ht="15">
      <c r="A13" s="1"/>
      <c r="B13" s="7"/>
      <c r="C13" s="8" t="s">
        <v>81</v>
      </c>
      <c r="D13" s="73">
        <v>2.5</v>
      </c>
      <c r="E13" s="9"/>
      <c r="F13" s="1"/>
      <c r="G13" s="1"/>
      <c r="H13" s="1"/>
      <c r="I13" s="1"/>
      <c r="J13" s="1"/>
      <c r="K13" s="1"/>
      <c r="L13" s="1"/>
      <c r="M13" s="1"/>
      <c r="N13" s="1"/>
    </row>
    <row r="14" spans="1:14" ht="15">
      <c r="A14" s="1"/>
      <c r="B14" s="7"/>
      <c r="C14" s="8" t="s">
        <v>82</v>
      </c>
      <c r="D14" s="73">
        <v>2.56</v>
      </c>
      <c r="E14" s="9"/>
      <c r="F14" s="1"/>
      <c r="G14" s="1"/>
      <c r="H14" s="1"/>
      <c r="I14" s="1"/>
      <c r="J14" s="1"/>
      <c r="K14" s="1"/>
      <c r="L14" s="1"/>
      <c r="M14" s="1"/>
      <c r="N14" s="1"/>
    </row>
    <row r="15" spans="1:14" ht="15.75" thickBot="1">
      <c r="A15" s="1"/>
      <c r="B15" s="10"/>
      <c r="C15" s="11"/>
      <c r="D15" s="11"/>
      <c r="E15" s="12"/>
      <c r="F15" s="1"/>
      <c r="G15" s="1"/>
      <c r="H15" s="1"/>
      <c r="I15" s="1"/>
      <c r="J15" s="1"/>
      <c r="K15" s="1"/>
      <c r="L15" s="1"/>
      <c r="M15" s="1"/>
      <c r="N15" s="1"/>
    </row>
    <row r="16" spans="1:14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">
      <c r="A17" s="1"/>
      <c r="B17" s="1"/>
      <c r="C17" s="3" t="s">
        <v>2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thickBo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">
      <c r="A19" s="1"/>
      <c r="B19" s="13"/>
      <c r="C19" s="14"/>
      <c r="D19" s="14"/>
      <c r="E19" s="15"/>
      <c r="F19" s="1"/>
      <c r="G19" s="1"/>
      <c r="H19" s="1"/>
      <c r="I19" s="1"/>
      <c r="J19" s="1"/>
      <c r="K19" s="1"/>
      <c r="L19" s="1"/>
      <c r="M19" s="1"/>
      <c r="N19" s="1"/>
    </row>
    <row r="20" spans="1:14" ht="15">
      <c r="A20" s="1"/>
      <c r="B20" s="16"/>
      <c r="C20" s="69" t="s">
        <v>83</v>
      </c>
      <c r="D20" s="66">
        <f>D7*D8*D9</f>
        <v>2583000</v>
      </c>
      <c r="E20" s="18"/>
      <c r="F20" s="1"/>
      <c r="G20" s="1"/>
      <c r="H20" s="1"/>
      <c r="I20" s="1"/>
      <c r="J20" s="1"/>
      <c r="K20" s="1"/>
      <c r="L20" s="1"/>
      <c r="M20" s="1"/>
      <c r="N20" s="1"/>
    </row>
    <row r="21" spans="1:14" ht="15">
      <c r="A21" s="1"/>
      <c r="B21" s="16"/>
      <c r="C21" s="69"/>
      <c r="D21" s="66"/>
      <c r="E21" s="18"/>
      <c r="F21" s="1"/>
      <c r="G21" s="1"/>
      <c r="H21" s="1"/>
      <c r="I21" s="1"/>
      <c r="J21" s="1"/>
      <c r="K21" s="1"/>
      <c r="L21" s="1"/>
      <c r="M21" s="1"/>
      <c r="N21" s="1"/>
    </row>
    <row r="22" spans="1:14" ht="15">
      <c r="A22" s="1"/>
      <c r="B22" s="16"/>
      <c r="C22" s="70" t="s">
        <v>84</v>
      </c>
      <c r="D22" s="66"/>
      <c r="E22" s="18"/>
      <c r="F22" s="1"/>
      <c r="G22" s="1"/>
      <c r="H22" s="1"/>
      <c r="I22" s="1"/>
      <c r="J22" s="1"/>
      <c r="K22" s="1"/>
      <c r="L22" s="1"/>
      <c r="M22" s="1"/>
      <c r="N22" s="1"/>
    </row>
    <row r="23" spans="1:14" ht="15">
      <c r="A23" s="1"/>
      <c r="B23" s="16"/>
      <c r="C23" s="69" t="s">
        <v>85</v>
      </c>
      <c r="D23" s="66">
        <f>D11*D7*D9</f>
        <v>2541000</v>
      </c>
      <c r="E23" s="18"/>
      <c r="F23" s="1"/>
      <c r="G23" s="1"/>
      <c r="H23" s="1"/>
      <c r="I23" s="1"/>
      <c r="J23" s="1"/>
      <c r="K23" s="1"/>
      <c r="L23" s="1"/>
      <c r="M23" s="1"/>
      <c r="N23" s="1"/>
    </row>
    <row r="24" spans="1:14" ht="15">
      <c r="A24" s="1"/>
      <c r="B24" s="16"/>
      <c r="C24" s="69" t="s">
        <v>86</v>
      </c>
      <c r="D24" s="66">
        <f>-(D23-D20)</f>
        <v>42000</v>
      </c>
      <c r="E24" s="18"/>
      <c r="F24" s="1"/>
      <c r="G24" s="1"/>
      <c r="H24" s="1"/>
      <c r="I24" s="1"/>
      <c r="J24" s="1"/>
      <c r="K24" s="1"/>
      <c r="L24" s="1"/>
      <c r="M24" s="1"/>
      <c r="N24" s="1"/>
    </row>
    <row r="25" spans="1:14" ht="15">
      <c r="A25" s="1"/>
      <c r="B25" s="16"/>
      <c r="C25" s="69"/>
      <c r="D25" s="72"/>
      <c r="E25" s="18"/>
      <c r="F25" s="1"/>
      <c r="G25" s="1"/>
      <c r="H25" s="1"/>
      <c r="I25" s="1"/>
      <c r="J25" s="1"/>
      <c r="K25" s="1"/>
      <c r="L25" s="1"/>
      <c r="M25" s="1"/>
      <c r="N25" s="1"/>
    </row>
    <row r="26" spans="1:14" ht="15">
      <c r="A26" s="1"/>
      <c r="B26" s="16"/>
      <c r="C26" s="70" t="s">
        <v>87</v>
      </c>
      <c r="D26" s="72"/>
      <c r="E26" s="18"/>
      <c r="F26" s="1"/>
      <c r="G26" s="1"/>
      <c r="H26" s="1"/>
      <c r="I26" s="1"/>
      <c r="J26" s="1"/>
      <c r="K26" s="1"/>
      <c r="L26" s="1"/>
      <c r="M26" s="1"/>
      <c r="N26" s="1"/>
    </row>
    <row r="27" spans="1:14" ht="15">
      <c r="A27" s="1"/>
      <c r="B27" s="16"/>
      <c r="C27" s="69" t="s">
        <v>85</v>
      </c>
      <c r="D27" s="66">
        <f>D7*D9*D12</f>
        <v>2593500</v>
      </c>
      <c r="E27" s="18"/>
      <c r="F27" s="1"/>
      <c r="G27" s="1"/>
      <c r="H27" s="1"/>
      <c r="I27" s="1"/>
      <c r="J27" s="1"/>
      <c r="K27" s="1"/>
      <c r="L27" s="1"/>
      <c r="M27" s="1"/>
      <c r="N27" s="1"/>
    </row>
    <row r="28" spans="1:14" ht="15">
      <c r="A28" s="1"/>
      <c r="B28" s="16"/>
      <c r="C28" s="69" t="s">
        <v>86</v>
      </c>
      <c r="D28" s="66">
        <f>-(D27-D23)</f>
        <v>-52500</v>
      </c>
      <c r="E28" s="18"/>
      <c r="F28" s="1"/>
      <c r="G28" s="1"/>
      <c r="H28" s="1"/>
      <c r="I28" s="1"/>
      <c r="J28" s="1"/>
      <c r="K28" s="1"/>
      <c r="L28" s="1"/>
      <c r="M28" s="1"/>
      <c r="N28" s="1"/>
    </row>
    <row r="29" spans="1:14" ht="15">
      <c r="A29" s="1"/>
      <c r="B29" s="16"/>
      <c r="C29" s="69"/>
      <c r="D29" s="61"/>
      <c r="E29" s="18"/>
      <c r="F29" s="1"/>
      <c r="G29" s="1"/>
      <c r="H29" s="1"/>
      <c r="I29" s="1"/>
      <c r="J29" s="1"/>
      <c r="K29" s="1"/>
      <c r="L29" s="1"/>
      <c r="M29" s="1"/>
      <c r="N29" s="1"/>
    </row>
    <row r="30" spans="1:14" ht="15">
      <c r="A30" s="1"/>
      <c r="B30" s="16"/>
      <c r="C30" s="70" t="s">
        <v>88</v>
      </c>
      <c r="D30" s="61"/>
      <c r="E30" s="18"/>
      <c r="F30" s="1"/>
      <c r="G30" s="1"/>
      <c r="H30" s="1"/>
      <c r="I30" s="1"/>
      <c r="J30" s="1"/>
      <c r="K30" s="1"/>
      <c r="L30" s="1"/>
      <c r="M30" s="1"/>
      <c r="N30" s="1"/>
    </row>
    <row r="31" spans="1:14" ht="15">
      <c r="A31" s="1"/>
      <c r="B31" s="16"/>
      <c r="C31" s="69" t="s">
        <v>85</v>
      </c>
      <c r="D31" s="66">
        <f>D7*D9*D13</f>
        <v>2625000</v>
      </c>
      <c r="E31" s="18"/>
      <c r="F31" s="1"/>
      <c r="G31" s="1"/>
      <c r="H31" s="1"/>
      <c r="I31" s="1"/>
      <c r="J31" s="1"/>
      <c r="K31" s="1"/>
      <c r="L31" s="1"/>
      <c r="M31" s="1"/>
      <c r="N31" s="1"/>
    </row>
    <row r="32" spans="1:14" ht="15">
      <c r="A32" s="1"/>
      <c r="B32" s="16"/>
      <c r="C32" s="69" t="s">
        <v>86</v>
      </c>
      <c r="D32" s="66">
        <f>-(D31-D27)</f>
        <v>-31500</v>
      </c>
      <c r="E32" s="18"/>
      <c r="F32" s="1"/>
      <c r="G32" s="1"/>
      <c r="H32" s="1"/>
      <c r="I32" s="1"/>
      <c r="J32" s="1"/>
      <c r="K32" s="1"/>
      <c r="L32" s="1"/>
      <c r="M32" s="1"/>
      <c r="N32" s="1"/>
    </row>
    <row r="33" spans="1:14" ht="15">
      <c r="A33" s="1"/>
      <c r="B33" s="16"/>
      <c r="C33" s="69"/>
      <c r="D33" s="61"/>
      <c r="E33" s="18"/>
      <c r="F33" s="1"/>
      <c r="G33" s="1"/>
      <c r="H33" s="1"/>
      <c r="I33" s="1"/>
      <c r="J33" s="1"/>
      <c r="K33" s="1"/>
      <c r="L33" s="1"/>
      <c r="M33" s="1"/>
      <c r="N33" s="1"/>
    </row>
    <row r="34" spans="1:14" ht="15">
      <c r="A34" s="1"/>
      <c r="B34" s="16"/>
      <c r="C34" s="70" t="s">
        <v>89</v>
      </c>
      <c r="D34" s="61"/>
      <c r="E34" s="18"/>
      <c r="F34" s="1"/>
      <c r="G34" s="1"/>
      <c r="H34" s="1"/>
      <c r="I34" s="1"/>
      <c r="J34" s="1"/>
      <c r="K34" s="1"/>
      <c r="L34" s="1"/>
      <c r="M34" s="1"/>
      <c r="N34" s="1"/>
    </row>
    <row r="35" spans="1:14" ht="15">
      <c r="A35" s="1"/>
      <c r="B35" s="16"/>
      <c r="C35" s="69" t="s">
        <v>85</v>
      </c>
      <c r="D35" s="66">
        <f>D7*D9*D14</f>
        <v>2688000</v>
      </c>
      <c r="E35" s="18"/>
      <c r="F35" s="1"/>
      <c r="G35" s="1"/>
      <c r="H35" s="1"/>
      <c r="I35" s="1"/>
      <c r="J35" s="1"/>
      <c r="K35" s="1"/>
      <c r="L35" s="1"/>
      <c r="M35" s="1"/>
      <c r="N35" s="1"/>
    </row>
    <row r="36" spans="1:14" ht="15">
      <c r="A36" s="1"/>
      <c r="B36" s="16"/>
      <c r="C36" s="69" t="s">
        <v>86</v>
      </c>
      <c r="D36" s="66">
        <f>-(D35-D31)</f>
        <v>-63000</v>
      </c>
      <c r="E36" s="18"/>
      <c r="F36" s="1"/>
      <c r="G36" s="1"/>
      <c r="H36" s="1"/>
      <c r="I36" s="1"/>
      <c r="J36" s="1"/>
      <c r="K36" s="1"/>
      <c r="L36" s="1"/>
      <c r="M36" s="1"/>
      <c r="N36" s="1"/>
    </row>
    <row r="37" spans="1:14" ht="15">
      <c r="A37" s="1"/>
      <c r="B37" s="16"/>
      <c r="C37" s="69"/>
      <c r="D37" s="17"/>
      <c r="E37" s="18"/>
      <c r="F37" s="1"/>
      <c r="G37" s="1"/>
      <c r="H37" s="1"/>
      <c r="I37" s="1"/>
      <c r="J37" s="1"/>
      <c r="K37" s="1"/>
      <c r="L37" s="1"/>
      <c r="M37" s="1"/>
      <c r="N37" s="1"/>
    </row>
    <row r="38" spans="1:14" ht="15.75">
      <c r="A38" s="1"/>
      <c r="B38" s="16"/>
      <c r="C38" s="69" t="s">
        <v>90</v>
      </c>
      <c r="D38" s="71">
        <f>D20-D35</f>
        <v>-105000</v>
      </c>
      <c r="E38" s="18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thickBot="1">
      <c r="A39" s="1"/>
      <c r="B39" s="19"/>
      <c r="C39" s="20"/>
      <c r="D39" s="20"/>
      <c r="E39" s="21"/>
      <c r="F39" s="1"/>
      <c r="G39" s="1"/>
      <c r="H39" s="1"/>
      <c r="I39" s="1"/>
      <c r="J39" s="1"/>
      <c r="K39" s="1"/>
      <c r="L39" s="1"/>
      <c r="M39" s="1"/>
      <c r="N39" s="1"/>
    </row>
    <row r="40" spans="1:14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51"/>
  <sheetViews>
    <sheetView workbookViewId="0"/>
  </sheetViews>
  <sheetFormatPr defaultRowHeight="12.75"/>
  <cols>
    <col min="2" max="2" width="3.140625" customWidth="1"/>
    <col min="3" max="3" width="29.140625" customWidth="1"/>
    <col min="4" max="5" width="21.42578125" customWidth="1"/>
    <col min="6" max="6" width="28.42578125" bestFit="1" customWidth="1"/>
    <col min="7" max="7" width="3.140625" customWidth="1"/>
  </cols>
  <sheetData>
    <row r="1" spans="1:16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1"/>
      <c r="B2" s="1"/>
      <c r="C2" s="1" t="s">
        <v>28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>
      <c r="A6" s="1"/>
      <c r="B6" s="4"/>
      <c r="C6" s="5"/>
      <c r="D6" s="5"/>
      <c r="E6" s="5"/>
      <c r="F6" s="5"/>
      <c r="G6" s="6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7"/>
      <c r="C7" s="8" t="s">
        <v>93</v>
      </c>
      <c r="D7" s="74">
        <v>7.0000000000000007E-2</v>
      </c>
      <c r="E7" s="74"/>
      <c r="F7" s="74"/>
      <c r="G7" s="9"/>
      <c r="H7" s="1"/>
      <c r="I7" s="1"/>
      <c r="J7" s="1"/>
      <c r="K7" s="1"/>
      <c r="L7" s="1"/>
      <c r="M7" s="1"/>
      <c r="N7" s="1"/>
      <c r="O7" s="1"/>
      <c r="P7" s="1"/>
    </row>
    <row r="8" spans="1:16" ht="15.75" thickBot="1">
      <c r="A8" s="1"/>
      <c r="B8" s="10"/>
      <c r="C8" s="11"/>
      <c r="D8" s="11"/>
      <c r="E8" s="11"/>
      <c r="F8" s="11"/>
      <c r="G8" s="12"/>
      <c r="H8" s="1"/>
      <c r="I8" s="1"/>
      <c r="J8" s="1"/>
      <c r="K8" s="1"/>
      <c r="L8" s="1"/>
      <c r="M8" s="1"/>
      <c r="N8" s="1"/>
      <c r="O8" s="1"/>
      <c r="P8" s="1"/>
    </row>
    <row r="9" spans="1:16" ht="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5">
      <c r="A10" s="1"/>
      <c r="B10" s="1"/>
      <c r="C10" s="3" t="s">
        <v>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5.75" thickBo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5">
      <c r="A12" s="1"/>
      <c r="B12" s="13"/>
      <c r="C12" s="14"/>
      <c r="D12" s="14"/>
      <c r="E12" s="14"/>
      <c r="F12" s="14"/>
      <c r="G12" s="15"/>
      <c r="H12" s="1"/>
      <c r="I12" s="1"/>
      <c r="J12" s="1"/>
      <c r="K12" s="1"/>
      <c r="L12" s="1"/>
      <c r="M12" s="1"/>
      <c r="N12" s="1"/>
      <c r="O12" s="1"/>
      <c r="P12" s="1"/>
    </row>
    <row r="13" spans="1:16" ht="17.25">
      <c r="A13" s="1"/>
      <c r="B13" s="16"/>
      <c r="C13" s="78" t="s">
        <v>94</v>
      </c>
      <c r="D13" s="79" t="s">
        <v>95</v>
      </c>
      <c r="E13" s="79" t="s">
        <v>98</v>
      </c>
      <c r="F13" s="79" t="s">
        <v>97</v>
      </c>
      <c r="G13" s="18"/>
      <c r="H13" s="1"/>
      <c r="I13" s="1"/>
      <c r="J13" s="1"/>
      <c r="K13" s="1"/>
      <c r="L13" s="1"/>
      <c r="M13" s="1"/>
      <c r="N13" s="1"/>
      <c r="O13" s="1"/>
      <c r="P13" s="1"/>
    </row>
    <row r="14" spans="1:16" ht="15">
      <c r="A14" s="1"/>
      <c r="B14" s="16"/>
      <c r="C14" s="76">
        <v>1</v>
      </c>
      <c r="D14" s="53">
        <f>-PV(D7,1,0,D7*1000)</f>
        <v>65.420560747663544</v>
      </c>
      <c r="E14" s="80">
        <f>D14/$D$17</f>
        <v>6.5420560747663545E-2</v>
      </c>
      <c r="F14" s="80">
        <f>E14*1</f>
        <v>6.5420560747663545E-2</v>
      </c>
      <c r="G14" s="18"/>
      <c r="H14" s="1"/>
      <c r="I14" s="1"/>
      <c r="J14" s="1"/>
      <c r="K14" s="1"/>
      <c r="L14" s="1"/>
      <c r="M14" s="1"/>
      <c r="N14" s="1"/>
      <c r="O14" s="1"/>
      <c r="P14" s="1"/>
    </row>
    <row r="15" spans="1:16" ht="15">
      <c r="A15" s="1"/>
      <c r="B15" s="16"/>
      <c r="C15" s="77">
        <v>2</v>
      </c>
      <c r="D15" s="109">
        <f>-PV(D7,2,0,D7*1000)</f>
        <v>61.140710979124812</v>
      </c>
      <c r="E15" s="80">
        <f>D15/$D$17</f>
        <v>6.114071097912481E-2</v>
      </c>
      <c r="F15" s="80">
        <f>E15*2</f>
        <v>0.12228142195824962</v>
      </c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15">
      <c r="A16" s="1"/>
      <c r="B16" s="16"/>
      <c r="C16" s="76">
        <v>3</v>
      </c>
      <c r="D16" s="110">
        <f>-PV(D7,3,0,(D7*1000)+1000)</f>
        <v>873.43872827321161</v>
      </c>
      <c r="E16" s="80">
        <f>D16/$D$17</f>
        <v>0.87343872827321156</v>
      </c>
      <c r="F16" s="81">
        <f>E16*3</f>
        <v>2.6203161848196346</v>
      </c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15.75">
      <c r="A17" s="1"/>
      <c r="B17" s="16"/>
      <c r="C17" s="75" t="s">
        <v>96</v>
      </c>
      <c r="D17" s="66">
        <f>SUM(D14:D16)</f>
        <v>1000</v>
      </c>
      <c r="E17" s="66"/>
      <c r="F17" s="82">
        <f>SUM(F14:F16)</f>
        <v>2.8080181675255478</v>
      </c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15.75" thickBot="1">
      <c r="A18" s="1"/>
      <c r="B18" s="19"/>
      <c r="C18" s="20"/>
      <c r="D18" s="20"/>
      <c r="E18" s="20"/>
      <c r="F18" s="20"/>
      <c r="G18" s="21"/>
      <c r="H18" s="1"/>
      <c r="I18" s="1"/>
      <c r="J18" s="1"/>
      <c r="K18" s="1"/>
      <c r="L18" s="1"/>
      <c r="M18" s="1"/>
      <c r="N18" s="1"/>
      <c r="O18" s="1"/>
      <c r="P18" s="1"/>
    </row>
    <row r="19" spans="1:16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P52"/>
  <sheetViews>
    <sheetView workbookViewId="0"/>
  </sheetViews>
  <sheetFormatPr defaultRowHeight="12.75"/>
  <cols>
    <col min="2" max="2" width="3.140625" customWidth="1"/>
    <col min="3" max="3" width="29.140625" customWidth="1"/>
    <col min="4" max="4" width="19" customWidth="1"/>
    <col min="5" max="5" width="17.7109375" customWidth="1"/>
    <col min="6" max="6" width="20.140625" customWidth="1"/>
    <col min="7" max="7" width="3.140625" customWidth="1"/>
  </cols>
  <sheetData>
    <row r="1" spans="1:16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1"/>
      <c r="B2" s="1"/>
      <c r="C2" s="1" t="s">
        <v>22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>
      <c r="A6" s="1"/>
      <c r="B6" s="4"/>
      <c r="C6" s="5"/>
      <c r="D6" s="5"/>
      <c r="E6" s="5"/>
      <c r="F6" s="5"/>
      <c r="G6" s="6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7"/>
      <c r="C7" s="8" t="s">
        <v>93</v>
      </c>
      <c r="D7" s="74">
        <v>0.08</v>
      </c>
      <c r="E7" s="74"/>
      <c r="F7" s="74"/>
      <c r="G7" s="9"/>
      <c r="H7" s="1"/>
      <c r="I7" s="1"/>
      <c r="J7" s="1"/>
      <c r="K7" s="1"/>
      <c r="L7" s="1"/>
      <c r="M7" s="1"/>
      <c r="N7" s="1"/>
      <c r="O7" s="1"/>
      <c r="P7" s="1"/>
    </row>
    <row r="8" spans="1:16" ht="15.75" thickBot="1">
      <c r="A8" s="1"/>
      <c r="B8" s="10"/>
      <c r="C8" s="11"/>
      <c r="D8" s="11"/>
      <c r="E8" s="11"/>
      <c r="F8" s="11"/>
      <c r="G8" s="12"/>
      <c r="H8" s="1"/>
      <c r="I8" s="1"/>
      <c r="J8" s="1"/>
      <c r="K8" s="1"/>
      <c r="L8" s="1"/>
      <c r="M8" s="1"/>
      <c r="N8" s="1"/>
      <c r="O8" s="1"/>
      <c r="P8" s="1"/>
    </row>
    <row r="9" spans="1:16" ht="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5">
      <c r="A10" s="1"/>
      <c r="B10" s="1"/>
      <c r="C10" s="3" t="s">
        <v>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5.75" thickBo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5">
      <c r="A12" s="1"/>
      <c r="B12" s="13"/>
      <c r="C12" s="14"/>
      <c r="D12" s="14"/>
      <c r="E12" s="14"/>
      <c r="F12" s="14"/>
      <c r="G12" s="15"/>
      <c r="H12" s="1"/>
      <c r="I12" s="1"/>
      <c r="J12" s="1"/>
      <c r="K12" s="1"/>
      <c r="L12" s="1"/>
      <c r="M12" s="1"/>
      <c r="N12" s="1"/>
      <c r="O12" s="1"/>
      <c r="P12" s="1"/>
    </row>
    <row r="13" spans="1:16" ht="17.25">
      <c r="A13" s="1"/>
      <c r="B13" s="16"/>
      <c r="C13" s="78" t="s">
        <v>94</v>
      </c>
      <c r="D13" s="79" t="s">
        <v>95</v>
      </c>
      <c r="E13" s="79" t="s">
        <v>98</v>
      </c>
      <c r="F13" s="79" t="s">
        <v>97</v>
      </c>
      <c r="G13" s="18"/>
      <c r="H13" s="1"/>
      <c r="I13" s="1"/>
      <c r="J13" s="1"/>
      <c r="K13" s="1"/>
      <c r="L13" s="1"/>
      <c r="M13" s="1"/>
      <c r="N13" s="1"/>
      <c r="O13" s="1"/>
      <c r="P13" s="1"/>
    </row>
    <row r="14" spans="1:16" ht="15">
      <c r="A14" s="1"/>
      <c r="B14" s="16"/>
      <c r="C14" s="76">
        <v>1</v>
      </c>
      <c r="D14" s="53">
        <f>-PV(D7,1,0,D7*1000)</f>
        <v>74.074074074074076</v>
      </c>
      <c r="E14" s="80">
        <f>D14/$D$18</f>
        <v>7.4074074074074098E-2</v>
      </c>
      <c r="F14" s="80">
        <f>E14*C14</f>
        <v>7.4074074074074098E-2</v>
      </c>
      <c r="G14" s="18"/>
      <c r="H14" s="1"/>
      <c r="I14" s="1"/>
      <c r="J14" s="1"/>
      <c r="K14" s="1"/>
      <c r="L14" s="1"/>
      <c r="M14" s="1"/>
      <c r="N14" s="1"/>
      <c r="O14" s="1"/>
      <c r="P14" s="1"/>
    </row>
    <row r="15" spans="1:16" ht="15">
      <c r="A15" s="1"/>
      <c r="B15" s="16"/>
      <c r="C15" s="76">
        <v>2</v>
      </c>
      <c r="D15" s="109">
        <f>-PV(D7,2,0,D7*1000)</f>
        <v>68.587105624142652</v>
      </c>
      <c r="E15" s="80">
        <f>D15/$D$18</f>
        <v>6.8587105624142664E-2</v>
      </c>
      <c r="F15" s="80">
        <f>E15*C15</f>
        <v>0.13717421124828533</v>
      </c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15">
      <c r="A16" s="1"/>
      <c r="B16" s="16"/>
      <c r="C16" s="76">
        <v>3</v>
      </c>
      <c r="D16" s="109">
        <f>-PV(D7,3,0,D7*1000)</f>
        <v>63.506579281613568</v>
      </c>
      <c r="E16" s="80">
        <f>D16/$D$18</f>
        <v>6.3506579281613587E-2</v>
      </c>
      <c r="F16" s="80">
        <f>E16*C16</f>
        <v>0.19051973784484078</v>
      </c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15">
      <c r="A17" s="1"/>
      <c r="B17" s="16"/>
      <c r="C17" s="76">
        <v>4</v>
      </c>
      <c r="D17" s="110">
        <f>-PV(D7,4,0,(D7*1000)+1000)</f>
        <v>793.83224102016948</v>
      </c>
      <c r="E17" s="80">
        <f>D17/$D$18</f>
        <v>0.79383224102016969</v>
      </c>
      <c r="F17" s="81">
        <f>E17*C17</f>
        <v>3.1753289640806788</v>
      </c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15.75">
      <c r="A18" s="1"/>
      <c r="B18" s="16"/>
      <c r="C18" s="75" t="s">
        <v>96</v>
      </c>
      <c r="D18" s="66">
        <f>SUM(D14:D17)</f>
        <v>999.99999999999977</v>
      </c>
      <c r="E18" s="66"/>
      <c r="F18" s="82">
        <f>SUM(F14:F17)</f>
        <v>3.5770969872478791</v>
      </c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15.75" thickBot="1">
      <c r="A19" s="1"/>
      <c r="B19" s="19"/>
      <c r="C19" s="20"/>
      <c r="D19" s="20"/>
      <c r="E19" s="20"/>
      <c r="F19" s="20"/>
      <c r="G19" s="21"/>
      <c r="H19" s="1"/>
      <c r="I19" s="1"/>
      <c r="J19" s="1"/>
      <c r="K19" s="1"/>
      <c r="L19" s="1"/>
      <c r="M19" s="1"/>
      <c r="N19" s="1"/>
      <c r="O19" s="1"/>
      <c r="P19" s="1"/>
    </row>
    <row r="20" spans="1:16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5"/>
  <sheetViews>
    <sheetView workbookViewId="0"/>
  </sheetViews>
  <sheetFormatPr defaultRowHeight="12.75"/>
  <cols>
    <col min="2" max="2" width="3.140625" customWidth="1"/>
    <col min="3" max="3" width="33" bestFit="1" customWidth="1"/>
    <col min="4" max="4" width="18.85546875" customWidth="1"/>
    <col min="5" max="5" width="17.7109375" customWidth="1"/>
    <col min="6" max="6" width="3.140625" customWidth="1"/>
  </cols>
  <sheetData>
    <row r="1" spans="1:15" ht="18">
      <c r="A1" s="1"/>
      <c r="B1" s="1"/>
      <c r="C1" s="67" t="s">
        <v>75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99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4"/>
      <c r="C6" s="5"/>
      <c r="D6" s="5"/>
      <c r="E6" s="5"/>
      <c r="F6" s="6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7"/>
      <c r="C7" s="8"/>
      <c r="D7" s="84" t="s">
        <v>108</v>
      </c>
      <c r="E7" s="84" t="s">
        <v>109</v>
      </c>
      <c r="F7" s="9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7"/>
      <c r="C8" s="8" t="s">
        <v>100</v>
      </c>
      <c r="D8" s="86">
        <v>31000000</v>
      </c>
      <c r="E8" s="85">
        <v>0</v>
      </c>
      <c r="F8" s="9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7"/>
      <c r="C9" s="8" t="s">
        <v>101</v>
      </c>
      <c r="D9" s="86">
        <v>590000000</v>
      </c>
      <c r="E9" s="85">
        <v>0.2</v>
      </c>
      <c r="F9" s="9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7"/>
      <c r="C10" s="8" t="s">
        <v>102</v>
      </c>
      <c r="D10" s="86">
        <v>340000000</v>
      </c>
      <c r="E10" s="85">
        <v>0.65</v>
      </c>
      <c r="F10" s="9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7"/>
      <c r="C11" s="8" t="s">
        <v>110</v>
      </c>
      <c r="D11" s="86">
        <v>98000000</v>
      </c>
      <c r="E11" s="85">
        <v>5.25</v>
      </c>
      <c r="F11" s="9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7"/>
      <c r="C12" s="8" t="s">
        <v>103</v>
      </c>
      <c r="D12" s="86">
        <v>485000000</v>
      </c>
      <c r="E12" s="85">
        <v>12.85</v>
      </c>
      <c r="F12" s="9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7"/>
      <c r="C13" s="8"/>
      <c r="D13" s="86"/>
      <c r="E13" s="85"/>
      <c r="F13" s="9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7"/>
      <c r="C14" s="8" t="s">
        <v>104</v>
      </c>
      <c r="D14" s="86">
        <v>645000000</v>
      </c>
      <c r="E14" s="85">
        <v>0</v>
      </c>
      <c r="F14" s="9"/>
      <c r="G14" s="1"/>
      <c r="H14" s="1"/>
      <c r="I14" s="1"/>
      <c r="J14" s="1"/>
      <c r="K14" s="1"/>
      <c r="L14" s="1"/>
      <c r="M14" s="1"/>
      <c r="N14" s="1"/>
      <c r="O14" s="1"/>
    </row>
    <row r="15" spans="1:15" ht="15">
      <c r="A15" s="1"/>
      <c r="B15" s="7"/>
      <c r="C15" s="8" t="s">
        <v>105</v>
      </c>
      <c r="D15" s="86">
        <v>410000000</v>
      </c>
      <c r="E15" s="85">
        <v>1.6</v>
      </c>
      <c r="F15" s="9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7"/>
      <c r="C16" s="8" t="s">
        <v>106</v>
      </c>
      <c r="D16" s="86">
        <v>336000000</v>
      </c>
      <c r="E16" s="85">
        <v>9.8000000000000007</v>
      </c>
      <c r="F16" s="9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7"/>
      <c r="C17" s="8" t="s">
        <v>107</v>
      </c>
      <c r="D17" s="111">
        <f>SUM(D8:D12)-SUM(D14:D16)</f>
        <v>153000000</v>
      </c>
      <c r="E17" s="87" t="s">
        <v>111</v>
      </c>
      <c r="F17" s="9"/>
      <c r="G17" s="1"/>
      <c r="H17" s="1"/>
      <c r="I17" s="1"/>
      <c r="J17" s="1"/>
      <c r="K17" s="1"/>
      <c r="L17" s="1"/>
      <c r="M17" s="1"/>
      <c r="N17" s="1"/>
      <c r="O17" s="1"/>
    </row>
    <row r="18" spans="1:15" ht="15.75" thickBot="1">
      <c r="A18" s="1"/>
      <c r="B18" s="10"/>
      <c r="C18" s="11"/>
      <c r="D18" s="11"/>
      <c r="E18" s="11"/>
      <c r="F18" s="12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1"/>
      <c r="C20" s="3" t="s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.75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3"/>
      <c r="C22" s="14"/>
      <c r="D22" s="14"/>
      <c r="E22" s="14"/>
      <c r="F22" s="15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63" t="s">
        <v>54</v>
      </c>
      <c r="C23" s="31" t="s">
        <v>112</v>
      </c>
      <c r="D23" s="17"/>
      <c r="E23" s="17"/>
      <c r="F23" s="18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63"/>
      <c r="C24" s="17" t="s">
        <v>116</v>
      </c>
      <c r="D24" s="66">
        <f>SUM(D8:D12)</f>
        <v>1544000000</v>
      </c>
      <c r="E24" s="17"/>
      <c r="F24" s="18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63"/>
      <c r="C25" s="31"/>
      <c r="D25" s="17"/>
      <c r="E25" s="17"/>
      <c r="F25" s="18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63"/>
      <c r="C26" s="17" t="s">
        <v>100</v>
      </c>
      <c r="D26" s="91">
        <f>D8/(SUM($D$8:$D$12))</f>
        <v>2.0077720207253884E-2</v>
      </c>
      <c r="E26" s="17"/>
      <c r="F26" s="18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63"/>
      <c r="C27" s="17" t="s">
        <v>101</v>
      </c>
      <c r="D27" s="91">
        <f>D9/(SUM($D$8:$D$12))</f>
        <v>0.38212435233160624</v>
      </c>
      <c r="E27" s="17"/>
      <c r="F27" s="18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63"/>
      <c r="C28" s="17" t="s">
        <v>102</v>
      </c>
      <c r="D28" s="91">
        <f>D10/(SUM($D$8:$D$12))</f>
        <v>0.22020725388601037</v>
      </c>
      <c r="E28" s="17"/>
      <c r="F28" s="18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63"/>
      <c r="C29" s="17" t="s">
        <v>110</v>
      </c>
      <c r="D29" s="91">
        <f>D11/(SUM($D$8:$D$12))</f>
        <v>6.3471502590673579E-2</v>
      </c>
      <c r="E29" s="17"/>
      <c r="F29" s="18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63"/>
      <c r="C30" s="17" t="s">
        <v>103</v>
      </c>
      <c r="D30" s="91">
        <f>D12/(SUM($D$8:$D$12))</f>
        <v>0.31411917098445596</v>
      </c>
      <c r="E30" s="17"/>
      <c r="F30" s="18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63"/>
      <c r="C31" s="17"/>
      <c r="D31" s="90"/>
      <c r="E31" s="17"/>
      <c r="F31" s="18"/>
      <c r="G31" s="1"/>
      <c r="H31" s="1"/>
      <c r="I31" s="1"/>
      <c r="J31" s="1"/>
      <c r="K31" s="1"/>
      <c r="L31" s="1"/>
      <c r="M31" s="1"/>
      <c r="N31" s="1"/>
      <c r="O31" s="1"/>
    </row>
    <row r="32" spans="1:15" ht="15.75">
      <c r="A32" s="1"/>
      <c r="B32" s="63"/>
      <c r="C32" s="69" t="s">
        <v>113</v>
      </c>
      <c r="D32" s="93">
        <f>(D26*E8)+(D27*E9)+(D28*E10)+(D29*E11)+(D30*E12)</f>
        <v>4.5892163212435229</v>
      </c>
      <c r="E32" s="88"/>
      <c r="F32" s="18"/>
      <c r="G32" s="1"/>
      <c r="H32" s="1"/>
      <c r="I32" s="1"/>
      <c r="J32" s="1"/>
      <c r="K32" s="1"/>
      <c r="L32" s="1"/>
      <c r="M32" s="1"/>
      <c r="N32" s="1"/>
      <c r="O32" s="1"/>
    </row>
    <row r="33" spans="1:15" ht="15.75">
      <c r="A33" s="1"/>
      <c r="B33" s="63"/>
      <c r="C33" s="69"/>
      <c r="D33" s="94"/>
      <c r="E33" s="88"/>
      <c r="F33" s="18"/>
      <c r="G33" s="1"/>
      <c r="H33" s="1"/>
      <c r="I33" s="1"/>
      <c r="J33" s="1"/>
      <c r="K33" s="1"/>
      <c r="L33" s="1"/>
      <c r="M33" s="1"/>
      <c r="N33" s="1"/>
      <c r="O33" s="1"/>
    </row>
    <row r="34" spans="1:15" ht="15.75">
      <c r="A34" s="1"/>
      <c r="B34" s="63" t="s">
        <v>55</v>
      </c>
      <c r="C34" s="70" t="s">
        <v>114</v>
      </c>
      <c r="D34" s="94"/>
      <c r="E34" s="88"/>
      <c r="F34" s="18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63"/>
      <c r="C35" s="69" t="s">
        <v>117</v>
      </c>
      <c r="D35" s="97">
        <f>SUM(D14:D16)</f>
        <v>1391000000</v>
      </c>
      <c r="E35" s="88"/>
      <c r="F35" s="18"/>
      <c r="G35" s="1"/>
      <c r="H35" s="1"/>
      <c r="I35" s="1"/>
      <c r="J35" s="1"/>
      <c r="K35" s="1"/>
      <c r="L35" s="1"/>
      <c r="M35" s="1"/>
      <c r="N35" s="1"/>
      <c r="O35" s="1"/>
    </row>
    <row r="36" spans="1:15" ht="15.75">
      <c r="A36" s="1"/>
      <c r="B36" s="63"/>
      <c r="C36" s="70"/>
      <c r="D36" s="94"/>
      <c r="E36" s="88"/>
      <c r="F36" s="18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63"/>
      <c r="C37" s="17" t="s">
        <v>104</v>
      </c>
      <c r="D37" s="95">
        <f>D14/(SUM($D$14:$D$16))</f>
        <v>0.46369518332135157</v>
      </c>
      <c r="E37" s="88"/>
      <c r="F37" s="18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63"/>
      <c r="C38" s="17" t="s">
        <v>105</v>
      </c>
      <c r="D38" s="95">
        <f>D15/(SUM($D$14:$D$16))</f>
        <v>0.29475197699496763</v>
      </c>
      <c r="E38" s="88"/>
      <c r="F38" s="18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63"/>
      <c r="C39" s="17" t="s">
        <v>106</v>
      </c>
      <c r="D39" s="95">
        <f>D16/(SUM($D$14:$D$16))</f>
        <v>0.2415528396836808</v>
      </c>
      <c r="E39" s="88"/>
      <c r="F39" s="18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63"/>
      <c r="C40" s="76"/>
      <c r="D40" s="53"/>
      <c r="E40" s="80"/>
      <c r="F40" s="18"/>
      <c r="G40" s="1"/>
      <c r="H40" s="1"/>
      <c r="I40" s="1"/>
      <c r="J40" s="1"/>
      <c r="K40" s="1"/>
      <c r="L40" s="1"/>
      <c r="M40" s="1"/>
      <c r="N40" s="1"/>
      <c r="O40" s="1"/>
    </row>
    <row r="41" spans="1:15" ht="15.75">
      <c r="A41" s="1"/>
      <c r="B41" s="63"/>
      <c r="C41" s="96" t="s">
        <v>115</v>
      </c>
      <c r="D41" s="93">
        <f>(D37*E14)+(D38*E15)+(D39*E16)</f>
        <v>2.8388209920920202</v>
      </c>
      <c r="E41" s="80"/>
      <c r="F41" s="18"/>
      <c r="G41" s="1"/>
      <c r="H41" s="1"/>
      <c r="I41" s="1"/>
      <c r="J41" s="1"/>
      <c r="K41" s="1"/>
      <c r="L41" s="1"/>
      <c r="M41" s="1"/>
      <c r="N41" s="1"/>
      <c r="O41" s="1"/>
    </row>
    <row r="42" spans="1:15" ht="15.75" thickBot="1">
      <c r="A42" s="1"/>
      <c r="B42" s="92"/>
      <c r="C42" s="20"/>
      <c r="D42" s="20"/>
      <c r="E42" s="20"/>
      <c r="F42" s="2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Chapter 25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2004-07-09T20:29:50Z</cp:lastPrinted>
  <dcterms:created xsi:type="dcterms:W3CDTF">2002-05-29T22:06:48Z</dcterms:created>
  <dcterms:modified xsi:type="dcterms:W3CDTF">2012-11-06T10:59:45Z</dcterms:modified>
</cp:coreProperties>
</file>