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2120" windowHeight="9120"/>
  </bookViews>
  <sheets>
    <sheet name="Chapter 24" sheetId="22" r:id="rId1"/>
    <sheet name="#1" sheetId="20" r:id="rId2"/>
    <sheet name="#2" sheetId="26" r:id="rId3"/>
    <sheet name="#3" sheetId="34" r:id="rId4"/>
    <sheet name="#4" sheetId="35" r:id="rId5"/>
    <sheet name="#5" sheetId="36" r:id="rId6"/>
    <sheet name="#6" sheetId="38" r:id="rId7"/>
    <sheet name="#7" sheetId="39" r:id="rId8"/>
    <sheet name="#8" sheetId="40" r:id="rId9"/>
    <sheet name="#9" sheetId="42" r:id="rId10"/>
    <sheet name="#10" sheetId="41" r:id="rId11"/>
    <sheet name="#11" sheetId="44" r:id="rId12"/>
    <sheet name="#12" sheetId="49" r:id="rId13"/>
    <sheet name="#13" sheetId="45" r:id="rId14"/>
    <sheet name="#14" sheetId="48" r:id="rId15"/>
    <sheet name="#15" sheetId="46" r:id="rId16"/>
    <sheet name="#16" sheetId="47" r:id="rId17"/>
  </sheets>
  <calcPr calcId="145621"/>
</workbook>
</file>

<file path=xl/calcChain.xml><?xml version="1.0" encoding="utf-8"?>
<calcChain xmlns="http://schemas.openxmlformats.org/spreadsheetml/2006/main">
  <c r="D19" i="46"/>
  <c r="C59" i="49"/>
  <c r="C57"/>
  <c r="C51"/>
  <c r="D39"/>
  <c r="C52"/>
  <c r="C36"/>
  <c r="C35"/>
  <c r="C32"/>
  <c r="C29"/>
  <c r="D18"/>
  <c r="C34"/>
  <c r="D20" i="44"/>
  <c r="D22" i="48"/>
  <c r="D23"/>
  <c r="D24"/>
  <c r="D21" i="47"/>
  <c r="D23"/>
  <c r="D19"/>
  <c r="D20" i="46"/>
  <c r="D21"/>
  <c r="D23" i="45"/>
  <c r="D19"/>
  <c r="D17"/>
  <c r="D22" i="44"/>
  <c r="D25"/>
  <c r="D18"/>
  <c r="D18" i="42"/>
  <c r="D19"/>
  <c r="D16"/>
  <c r="D15"/>
  <c r="D23" i="41"/>
  <c r="D19"/>
  <c r="D27"/>
  <c r="D29"/>
  <c r="D19" i="40"/>
  <c r="D20"/>
  <c r="D15" i="39"/>
  <c r="D17"/>
  <c r="D19"/>
  <c r="D18" i="38"/>
  <c r="D16"/>
  <c r="D15" i="36"/>
  <c r="D17"/>
  <c r="D16" i="35"/>
  <c r="D24"/>
  <c r="D18"/>
  <c r="D20"/>
  <c r="D15" i="34"/>
  <c r="D17"/>
  <c r="D14" i="20"/>
  <c r="D14" i="26"/>
  <c r="D22" i="35"/>
  <c r="D21" i="40"/>
  <c r="D21" i="41"/>
  <c r="D25" i="47"/>
  <c r="D24"/>
  <c r="D26"/>
  <c r="D22" i="46"/>
  <c r="D23"/>
  <c r="D25"/>
  <c r="D25" i="48"/>
  <c r="D27"/>
  <c r="D21" i="45"/>
  <c r="D25"/>
  <c r="D20" i="49"/>
  <c r="C55"/>
  <c r="D22"/>
  <c r="C30"/>
  <c r="D41"/>
  <c r="C50"/>
  <c r="D25" i="41"/>
  <c r="D19" i="36"/>
  <c r="D28" i="47"/>
  <c r="D30"/>
  <c r="D24" i="46"/>
  <c r="D27"/>
  <c r="D29"/>
  <c r="D46" i="49"/>
  <c r="C53"/>
  <c r="C43"/>
  <c r="C33"/>
  <c r="C31"/>
  <c r="D25"/>
  <c r="D27"/>
  <c r="C54"/>
  <c r="D48"/>
  <c r="C58"/>
  <c r="C56"/>
</calcChain>
</file>

<file path=xl/sharedStrings.xml><?xml version="1.0" encoding="utf-8"?>
<sst xmlns="http://schemas.openxmlformats.org/spreadsheetml/2006/main" count="247" uniqueCount="131">
  <si>
    <t>Question 1</t>
  </si>
  <si>
    <t>Output Area:</t>
  </si>
  <si>
    <t>Question 2</t>
  </si>
  <si>
    <t>Question 3</t>
  </si>
  <si>
    <t>Question 4</t>
  </si>
  <si>
    <t>Question 5</t>
  </si>
  <si>
    <t>Question 9</t>
  </si>
  <si>
    <t>Question 10</t>
  </si>
  <si>
    <t xml:space="preserve">You can convert or tender the bond </t>
  </si>
  <si>
    <t xml:space="preserve">(i.e., surrender the bond in exchange </t>
  </si>
  <si>
    <t>for the call price).  If you convert, you</t>
  </si>
  <si>
    <t>Question 6</t>
  </si>
  <si>
    <t>Input Area:</t>
  </si>
  <si>
    <t>Face value</t>
  </si>
  <si>
    <t>Conversion ratio</t>
  </si>
  <si>
    <t>Conversion price</t>
  </si>
  <si>
    <t>Question 7</t>
  </si>
  <si>
    <t>Conversion value</t>
  </si>
  <si>
    <t>Stock price</t>
  </si>
  <si>
    <t>Input boxes in tan</t>
  </si>
  <si>
    <t>Output boxes in yellow</t>
  </si>
  <si>
    <t>Given data in blue</t>
  </si>
  <si>
    <t>Calculations in red</t>
  </si>
  <si>
    <t>Answers in green</t>
  </si>
  <si>
    <t>Par value</t>
  </si>
  <si>
    <t>Call price</t>
  </si>
  <si>
    <t xml:space="preserve">get stock worth </t>
  </si>
  <si>
    <t>If you tender, you get</t>
  </si>
  <si>
    <t>You should</t>
  </si>
  <si>
    <t>Coupon rate</t>
  </si>
  <si>
    <t>Maturity</t>
  </si>
  <si>
    <t>Chapter 24</t>
  </si>
  <si>
    <t>Conversion premium</t>
  </si>
  <si>
    <t>a.</t>
  </si>
  <si>
    <t>b.</t>
  </si>
  <si>
    <t>c.</t>
  </si>
  <si>
    <t>d.</t>
  </si>
  <si>
    <t>Stock price increas</t>
  </si>
  <si>
    <t>e.</t>
  </si>
  <si>
    <t>Shares per warrant</t>
  </si>
  <si>
    <t>Exercise price</t>
  </si>
  <si>
    <t>Exercise value of warrant</t>
  </si>
  <si>
    <t>Stock value per warrant</t>
  </si>
  <si>
    <t>Minimum warrant value</t>
  </si>
  <si>
    <t>Face value of bond</t>
  </si>
  <si>
    <t>Straight value of convertible bond</t>
  </si>
  <si>
    <t>Market value of convertible bond</t>
  </si>
  <si>
    <t>Scenario A</t>
  </si>
  <si>
    <t>Scenario B</t>
  </si>
  <si>
    <t>Question 8</t>
  </si>
  <si>
    <t>Market value of bond</t>
  </si>
  <si>
    <t>Maximum conversion value</t>
  </si>
  <si>
    <t>Straight bond YTM</t>
  </si>
  <si>
    <t>Straight bond price</t>
  </si>
  <si>
    <t>Minimum bond value</t>
  </si>
  <si>
    <t>Conversion price in future</t>
  </si>
  <si>
    <t>Years to reach forced conversion</t>
  </si>
  <si>
    <t>Stock price growth rate</t>
  </si>
  <si>
    <t>Question 11</t>
  </si>
  <si>
    <t>Upper bound</t>
  </si>
  <si>
    <t>Lower bound</t>
  </si>
  <si>
    <t>Question 12</t>
  </si>
  <si>
    <t>Shares outstanding</t>
  </si>
  <si>
    <t>Ounces of platinum owned</t>
  </si>
  <si>
    <t>Platinum price/ounce</t>
  </si>
  <si>
    <t xml:space="preserve">Current warrant value </t>
  </si>
  <si>
    <t>Value of assets</t>
  </si>
  <si>
    <t>Price per share</t>
  </si>
  <si>
    <t>New value of assets</t>
  </si>
  <si>
    <t xml:space="preserve">Assets value available to </t>
  </si>
  <si>
    <t>current shareholders</t>
  </si>
  <si>
    <t>Value of firm's assets</t>
  </si>
  <si>
    <t>before exercise</t>
  </si>
  <si>
    <t xml:space="preserve">Value of firm's assets </t>
  </si>
  <si>
    <t>after exercise</t>
  </si>
  <si>
    <t>Value per share</t>
  </si>
  <si>
    <t>Price before warrant exercise</t>
  </si>
  <si>
    <t>Question 13</t>
  </si>
  <si>
    <t>Shares owned by CEO</t>
  </si>
  <si>
    <t>Shares of stock</t>
  </si>
  <si>
    <t>Bond face value</t>
  </si>
  <si>
    <t>Percentage of stock</t>
  </si>
  <si>
    <t>owned by CEO</t>
  </si>
  <si>
    <t>New shares issued</t>
  </si>
  <si>
    <t>Total shares outstanding</t>
  </si>
  <si>
    <t>New percentage of stock</t>
  </si>
  <si>
    <t>Question 14</t>
  </si>
  <si>
    <t>Warrants</t>
  </si>
  <si>
    <t>Warrant exercise price</t>
  </si>
  <si>
    <t>Warrant value</t>
  </si>
  <si>
    <t>Company value</t>
  </si>
  <si>
    <t>Increase in company value</t>
  </si>
  <si>
    <t>New company value</t>
  </si>
  <si>
    <t>New shares outstanding</t>
  </si>
  <si>
    <t>New stock price</t>
  </si>
  <si>
    <t>Current stock price</t>
  </si>
  <si>
    <t>Expiration (months)</t>
  </si>
  <si>
    <t>Risk-free rate</t>
  </si>
  <si>
    <t>Standard deviation</t>
  </si>
  <si>
    <t>Call</t>
  </si>
  <si>
    <r>
      <t>d</t>
    </r>
    <r>
      <rPr>
        <vertAlign val="subscript"/>
        <sz val="12"/>
        <rFont val="Arial"/>
        <family val="2"/>
      </rPr>
      <t>1</t>
    </r>
  </si>
  <si>
    <r>
      <t>d</t>
    </r>
    <r>
      <rPr>
        <vertAlign val="subscript"/>
        <sz val="12"/>
        <rFont val="Arial"/>
        <family val="2"/>
      </rPr>
      <t>2</t>
    </r>
  </si>
  <si>
    <r>
      <t>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</t>
    </r>
  </si>
  <si>
    <r>
      <t>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</si>
  <si>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t>Question 15</t>
  </si>
  <si>
    <t>Variance of assets</t>
  </si>
  <si>
    <t>Market value of assets</t>
  </si>
  <si>
    <t>Warrant price</t>
  </si>
  <si>
    <t>Question 16</t>
  </si>
  <si>
    <t>Zero coupon face value</t>
  </si>
  <si>
    <t>PV of liability</t>
  </si>
  <si>
    <t>Warrants to issue</t>
  </si>
  <si>
    <t xml:space="preserve">Coupon </t>
  </si>
  <si>
    <t>Current price</t>
  </si>
  <si>
    <t>Growth rate</t>
  </si>
  <si>
    <t>Required return</t>
  </si>
  <si>
    <t>Callable value</t>
  </si>
  <si>
    <t>Settlement date</t>
  </si>
  <si>
    <t>Maturity date</t>
  </si>
  <si>
    <t>Straight bond value</t>
  </si>
  <si>
    <t># of years</t>
  </si>
  <si>
    <t>The bond will be called in 13.13 years,</t>
  </si>
  <si>
    <t>years, forcing conversion.</t>
  </si>
  <si>
    <t>Bond value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</si>
  <si>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</si>
  <si>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</si>
  <si>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</si>
  <si>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</si>
  <si>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1-16</t>
  </si>
  <si>
    <t>Shares/(Shares + Warrants)</t>
  </si>
  <si>
    <t>Minumum price</t>
  </si>
</sst>
</file>

<file path=xl/styles.xml><?xml version="1.0" encoding="utf-8"?>
<styleSheet xmlns="http://schemas.openxmlformats.org/spreadsheetml/2006/main">
  <numFmts count="1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_(&quot;$&quot;* #,##0.00_);_(&quot;$&quot;* \(#,##0.00\);_(&quot;$&quot;* &quot;-&quot;_);_(@_)"/>
    <numFmt numFmtId="169" formatCode="_(* #,##0.0000_);_(* \(#,##0.0000\);_(* &quot;-&quot;????_);_(@_)"/>
    <numFmt numFmtId="170" formatCode="mm/dd/yy;@"/>
    <numFmt numFmtId="171" formatCode="_-[$$-C09]* #,##0_-;\-[$$-C09]* #,##0_-;_-[$$-C09]* &quot;-&quot;_-;_-@_-"/>
    <numFmt numFmtId="172" formatCode="_(* #,##0.00_);_(* \(#,##0.00\);_(* &quot;-&quot;_);_(@_)"/>
    <numFmt numFmtId="173" formatCode="_(* #,##0.0000_);_(* \(#,##0.0000\);_(* &quot;-&quot;??_);_(@_)"/>
  </numFmts>
  <fonts count="29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sz val="12"/>
      <color indexed="57"/>
      <name val="Arial"/>
      <family val="2"/>
    </font>
    <font>
      <sz val="10"/>
      <color indexed="10"/>
      <name val="Arial"/>
      <family val="2"/>
    </font>
    <font>
      <vertAlign val="subscript"/>
      <sz val="12"/>
      <name val="Arial"/>
      <family val="2"/>
    </font>
    <font>
      <sz val="12"/>
      <color indexed="12"/>
      <name val="Arial"/>
      <family val="2"/>
    </font>
    <font>
      <sz val="8"/>
      <name val="Arial"/>
      <family val="2"/>
    </font>
    <font>
      <sz val="12"/>
      <color indexed="4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164" fontId="4" fillId="3" borderId="0" xfId="3" applyNumberFormat="1" applyFont="1" applyFill="1" applyBorder="1"/>
    <xf numFmtId="166" fontId="4" fillId="3" borderId="0" xfId="1" applyNumberFormat="1" applyFont="1" applyFill="1" applyBorder="1"/>
    <xf numFmtId="0" fontId="6" fillId="4" borderId="0" xfId="0" applyFont="1" applyFill="1" applyBorder="1"/>
    <xf numFmtId="0" fontId="6" fillId="4" borderId="0" xfId="0" applyFont="1" applyFill="1"/>
    <xf numFmtId="0" fontId="0" fillId="4" borderId="0" xfId="0" applyFill="1"/>
    <xf numFmtId="2" fontId="7" fillId="4" borderId="0" xfId="0" applyNumberFormat="1" applyFont="1" applyFill="1" applyBorder="1" applyAlignment="1"/>
    <xf numFmtId="0" fontId="8" fillId="4" borderId="0" xfId="0" applyFont="1" applyFill="1" applyBorder="1"/>
    <xf numFmtId="0" fontId="9" fillId="4" borderId="0" xfId="0" applyFont="1" applyFill="1" applyBorder="1" applyAlignment="1">
      <alignment horizontal="center"/>
    </xf>
    <xf numFmtId="0" fontId="10" fillId="4" borderId="0" xfId="0" applyFont="1" applyFill="1" applyBorder="1"/>
    <xf numFmtId="0" fontId="11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5" fillId="4" borderId="0" xfId="0" applyFont="1" applyFill="1" applyBorder="1"/>
    <xf numFmtId="0" fontId="0" fillId="4" borderId="0" xfId="0" applyFill="1" applyBorder="1"/>
    <xf numFmtId="0" fontId="15" fillId="0" borderId="0" xfId="0" applyFont="1"/>
    <xf numFmtId="44" fontId="5" fillId="2" borderId="9" xfId="3" applyNumberFormat="1" applyFont="1" applyFill="1" applyBorder="1"/>
    <xf numFmtId="171" fontId="16" fillId="2" borderId="0" xfId="0" applyNumberFormat="1" applyFont="1" applyFill="1" applyBorder="1"/>
    <xf numFmtId="42" fontId="16" fillId="2" borderId="0" xfId="0" applyNumberFormat="1" applyFont="1" applyFill="1" applyBorder="1"/>
    <xf numFmtId="0" fontId="16" fillId="2" borderId="0" xfId="0" applyFont="1" applyFill="1" applyBorder="1"/>
    <xf numFmtId="41" fontId="2" fillId="3" borderId="7" xfId="0" applyNumberFormat="1" applyFont="1" applyFill="1" applyBorder="1"/>
    <xf numFmtId="42" fontId="4" fillId="3" borderId="0" xfId="0" applyNumberFormat="1" applyFont="1" applyFill="1" applyBorder="1"/>
    <xf numFmtId="41" fontId="4" fillId="3" borderId="0" xfId="0" applyNumberFormat="1" applyFont="1" applyFill="1" applyBorder="1"/>
    <xf numFmtId="9" fontId="4" fillId="3" borderId="0" xfId="6" applyFont="1" applyFill="1" applyBorder="1"/>
    <xf numFmtId="44" fontId="16" fillId="2" borderId="0" xfId="0" applyNumberFormat="1" applyFont="1" applyFill="1" applyBorder="1"/>
    <xf numFmtId="41" fontId="4" fillId="3" borderId="0" xfId="3" applyNumberFormat="1" applyFont="1" applyFill="1" applyBorder="1"/>
    <xf numFmtId="10" fontId="4" fillId="3" borderId="0" xfId="6" applyNumberFormat="1" applyFont="1" applyFill="1" applyBorder="1"/>
    <xf numFmtId="44" fontId="4" fillId="3" borderId="0" xfId="3" applyNumberFormat="1" applyFont="1" applyFill="1" applyBorder="1"/>
    <xf numFmtId="42" fontId="4" fillId="3" borderId="0" xfId="1" applyNumberFormat="1" applyFont="1" applyFill="1" applyBorder="1"/>
    <xf numFmtId="43" fontId="5" fillId="2" borderId="9" xfId="3" applyNumberFormat="1" applyFont="1" applyFill="1" applyBorder="1"/>
    <xf numFmtId="44" fontId="5" fillId="2" borderId="9" xfId="0" applyNumberFormat="1" applyFont="1" applyFill="1" applyBorder="1"/>
    <xf numFmtId="165" fontId="4" fillId="3" borderId="0" xfId="1" applyNumberFormat="1" applyFont="1" applyFill="1" applyBorder="1"/>
    <xf numFmtId="168" fontId="4" fillId="3" borderId="0" xfId="1" applyNumberFormat="1" applyFont="1" applyFill="1" applyBorder="1"/>
    <xf numFmtId="43" fontId="4" fillId="3" borderId="0" xfId="1" applyNumberFormat="1" applyFont="1" applyFill="1" applyBorder="1"/>
    <xf numFmtId="10" fontId="5" fillId="2" borderId="9" xfId="6" applyNumberFormat="1" applyFont="1" applyFill="1" applyBorder="1"/>
    <xf numFmtId="0" fontId="3" fillId="2" borderId="1" xfId="0" applyFont="1" applyFill="1" applyBorder="1"/>
    <xf numFmtId="0" fontId="3" fillId="2" borderId="4" xfId="0" applyFont="1" applyFill="1" applyBorder="1"/>
    <xf numFmtId="43" fontId="5" fillId="2" borderId="9" xfId="0" applyNumberFormat="1" applyFont="1" applyFill="1" applyBorder="1"/>
    <xf numFmtId="10" fontId="5" fillId="2" borderId="0" xfId="6" applyNumberFormat="1" applyFont="1" applyFill="1" applyBorder="1"/>
    <xf numFmtId="44" fontId="5" fillId="2" borderId="0" xfId="6" applyNumberFormat="1" applyFont="1" applyFill="1" applyBorder="1"/>
    <xf numFmtId="44" fontId="5" fillId="2" borderId="9" xfId="6" applyNumberFormat="1" applyFont="1" applyFill="1" applyBorder="1"/>
    <xf numFmtId="44" fontId="4" fillId="3" borderId="0" xfId="1" applyNumberFormat="1" applyFont="1" applyFill="1" applyBorder="1"/>
    <xf numFmtId="0" fontId="17" fillId="3" borderId="0" xfId="0" applyFont="1" applyFill="1" applyBorder="1" applyAlignment="1">
      <alignment horizontal="right"/>
    </xf>
    <xf numFmtId="42" fontId="4" fillId="3" borderId="0" xfId="3" applyNumberFormat="1" applyFont="1" applyFill="1" applyBorder="1"/>
    <xf numFmtId="44" fontId="16" fillId="2" borderId="0" xfId="0" applyNumberFormat="1" applyFont="1" applyFill="1" applyBorder="1" applyAlignment="1">
      <alignment horizontal="right"/>
    </xf>
    <xf numFmtId="44" fontId="5" fillId="2" borderId="0" xfId="0" applyNumberFormat="1" applyFont="1" applyFill="1" applyBorder="1" applyAlignment="1">
      <alignment horizontal="right"/>
    </xf>
    <xf numFmtId="43" fontId="16" fillId="2" borderId="0" xfId="0" applyNumberFormat="1" applyFont="1" applyFill="1" applyBorder="1" applyAlignment="1">
      <alignment horizontal="right"/>
    </xf>
    <xf numFmtId="0" fontId="3" fillId="2" borderId="6" xfId="0" applyFont="1" applyFill="1" applyBorder="1"/>
    <xf numFmtId="44" fontId="5" fillId="2" borderId="9" xfId="0" applyNumberFormat="1" applyFont="1" applyFill="1" applyBorder="1" applyAlignment="1">
      <alignment horizontal="right"/>
    </xf>
    <xf numFmtId="43" fontId="5" fillId="2" borderId="9" xfId="0" applyNumberFormat="1" applyFont="1" applyFill="1" applyBorder="1" applyAlignment="1">
      <alignment horizontal="right"/>
    </xf>
    <xf numFmtId="0" fontId="3" fillId="3" borderId="4" xfId="0" applyFont="1" applyFill="1" applyBorder="1"/>
    <xf numFmtId="44" fontId="5" fillId="2" borderId="0" xfId="0" applyNumberFormat="1" applyFont="1" applyFill="1" applyBorder="1"/>
    <xf numFmtId="43" fontId="16" fillId="2" borderId="0" xfId="0" applyNumberFormat="1" applyFont="1" applyFill="1" applyBorder="1"/>
    <xf numFmtId="0" fontId="0" fillId="2" borderId="0" xfId="0" applyFill="1"/>
    <xf numFmtId="164" fontId="4" fillId="3" borderId="0" xfId="1" applyNumberFormat="1" applyFont="1" applyFill="1" applyBorder="1"/>
    <xf numFmtId="43" fontId="16" fillId="2" borderId="0" xfId="6" applyNumberFormat="1" applyFont="1" applyFill="1" applyBorder="1"/>
    <xf numFmtId="43" fontId="5" fillId="2" borderId="0" xfId="6" applyNumberFormat="1" applyFont="1" applyFill="1" applyBorder="1"/>
    <xf numFmtId="10" fontId="16" fillId="2" borderId="0" xfId="6" applyNumberFormat="1" applyFont="1" applyFill="1" applyBorder="1"/>
    <xf numFmtId="0" fontId="19" fillId="2" borderId="0" xfId="0" applyFont="1" applyFill="1" applyBorder="1"/>
    <xf numFmtId="164" fontId="16" fillId="2" borderId="0" xfId="6" applyNumberFormat="1" applyFont="1" applyFill="1" applyBorder="1"/>
    <xf numFmtId="42" fontId="16" fillId="2" borderId="0" xfId="6" applyNumberFormat="1" applyFont="1" applyFill="1" applyBorder="1"/>
    <xf numFmtId="41" fontId="16" fillId="2" borderId="0" xfId="0" applyNumberFormat="1" applyFont="1" applyFill="1" applyBorder="1"/>
    <xf numFmtId="169" fontId="16" fillId="2" borderId="0" xfId="0" applyNumberFormat="1" applyFont="1" applyFill="1" applyBorder="1"/>
    <xf numFmtId="0" fontId="18" fillId="2" borderId="0" xfId="0" applyFont="1" applyFill="1" applyBorder="1"/>
    <xf numFmtId="44" fontId="5" fillId="2" borderId="9" xfId="3" applyFont="1" applyFill="1" applyBorder="1"/>
    <xf numFmtId="43" fontId="21" fillId="3" borderId="0" xfId="0" applyNumberFormat="1" applyFont="1" applyFill="1"/>
    <xf numFmtId="9" fontId="16" fillId="2" borderId="0" xfId="6" applyFont="1" applyFill="1" applyBorder="1"/>
    <xf numFmtId="168" fontId="16" fillId="2" borderId="0" xfId="3" applyNumberFormat="1" applyFont="1" applyFill="1" applyBorder="1"/>
    <xf numFmtId="44" fontId="16" fillId="2" borderId="0" xfId="3" applyFont="1" applyFill="1" applyBorder="1"/>
    <xf numFmtId="166" fontId="5" fillId="2" borderId="9" xfId="3" applyNumberFormat="1" applyFont="1" applyFill="1" applyBorder="1"/>
    <xf numFmtId="0" fontId="23" fillId="3" borderId="2" xfId="0" applyFont="1" applyFill="1" applyBorder="1"/>
    <xf numFmtId="167" fontId="4" fillId="3" borderId="0" xfId="6" applyNumberFormat="1" applyFont="1" applyFill="1" applyBorder="1"/>
    <xf numFmtId="170" fontId="4" fillId="3" borderId="0" xfId="3" applyNumberFormat="1" applyFont="1" applyFill="1" applyBorder="1"/>
    <xf numFmtId="170" fontId="4" fillId="3" borderId="0" xfId="1" applyNumberFormat="1" applyFont="1" applyFill="1" applyBorder="1"/>
    <xf numFmtId="0" fontId="23" fillId="3" borderId="7" xfId="0" applyFont="1" applyFill="1" applyBorder="1"/>
    <xf numFmtId="0" fontId="18" fillId="2" borderId="2" xfId="0" applyFont="1" applyFill="1" applyBorder="1"/>
    <xf numFmtId="44" fontId="16" fillId="2" borderId="0" xfId="1" applyNumberFormat="1" applyFont="1" applyFill="1" applyBorder="1"/>
    <xf numFmtId="43" fontId="16" fillId="2" borderId="0" xfId="1" applyFont="1" applyFill="1" applyBorder="1"/>
    <xf numFmtId="39" fontId="16" fillId="2" borderId="0" xfId="3" applyNumberFormat="1" applyFont="1" applyFill="1" applyBorder="1" applyAlignment="1">
      <alignment horizontal="center"/>
    </xf>
    <xf numFmtId="44" fontId="5" fillId="2" borderId="0" xfId="3" applyFont="1" applyFill="1" applyBorder="1"/>
    <xf numFmtId="0" fontId="18" fillId="2" borderId="7" xfId="0" applyFont="1" applyFill="1" applyBorder="1"/>
    <xf numFmtId="0" fontId="24" fillId="4" borderId="0" xfId="0" applyFont="1" applyFill="1" applyBorder="1"/>
    <xf numFmtId="172" fontId="4" fillId="3" borderId="0" xfId="0" applyNumberFormat="1" applyFont="1" applyFill="1" applyBorder="1"/>
    <xf numFmtId="0" fontId="2" fillId="0" borderId="0" xfId="5" applyFont="1"/>
    <xf numFmtId="0" fontId="15" fillId="0" borderId="0" xfId="5" applyFont="1"/>
    <xf numFmtId="0" fontId="25" fillId="0" borderId="0" xfId="5"/>
    <xf numFmtId="0" fontId="3" fillId="0" borderId="0" xfId="5" applyFont="1"/>
    <xf numFmtId="0" fontId="2" fillId="3" borderId="1" xfId="5" applyFont="1" applyFill="1" applyBorder="1"/>
    <xf numFmtId="0" fontId="2" fillId="3" borderId="2" xfId="5" applyFont="1" applyFill="1" applyBorder="1"/>
    <xf numFmtId="0" fontId="2" fillId="3" borderId="3" xfId="5" applyFont="1" applyFill="1" applyBorder="1"/>
    <xf numFmtId="0" fontId="2" fillId="3" borderId="4" xfId="5" applyFont="1" applyFill="1" applyBorder="1"/>
    <xf numFmtId="0" fontId="2" fillId="3" borderId="0" xfId="5" applyFont="1" applyFill="1" applyBorder="1"/>
    <xf numFmtId="41" fontId="4" fillId="3" borderId="0" xfId="4" applyNumberFormat="1" applyFont="1" applyFill="1" applyBorder="1"/>
    <xf numFmtId="0" fontId="2" fillId="3" borderId="5" xfId="5" applyFont="1" applyFill="1" applyBorder="1"/>
    <xf numFmtId="164" fontId="4" fillId="3" borderId="0" xfId="2" applyNumberFormat="1" applyFont="1" applyFill="1" applyBorder="1"/>
    <xf numFmtId="164" fontId="4" fillId="3" borderId="0" xfId="4" applyNumberFormat="1" applyFont="1" applyFill="1" applyBorder="1"/>
    <xf numFmtId="0" fontId="3" fillId="3" borderId="4" xfId="5" applyFont="1" applyFill="1" applyBorder="1"/>
    <xf numFmtId="0" fontId="2" fillId="3" borderId="6" xfId="5" applyFont="1" applyFill="1" applyBorder="1"/>
    <xf numFmtId="0" fontId="2" fillId="3" borderId="7" xfId="5" applyFont="1" applyFill="1" applyBorder="1"/>
    <xf numFmtId="0" fontId="2" fillId="3" borderId="8" xfId="5" applyFont="1" applyFill="1" applyBorder="1"/>
    <xf numFmtId="0" fontId="2" fillId="2" borderId="1" xfId="5" applyFont="1" applyFill="1" applyBorder="1"/>
    <xf numFmtId="0" fontId="2" fillId="2" borderId="2" xfId="5" applyFont="1" applyFill="1" applyBorder="1"/>
    <xf numFmtId="0" fontId="2" fillId="2" borderId="3" xfId="5" applyFont="1" applyFill="1" applyBorder="1"/>
    <xf numFmtId="0" fontId="3" fillId="2" borderId="4" xfId="5" applyFont="1" applyFill="1" applyBorder="1"/>
    <xf numFmtId="0" fontId="2" fillId="2" borderId="0" xfId="5" applyFont="1" applyFill="1" applyBorder="1"/>
    <xf numFmtId="44" fontId="16" fillId="2" borderId="0" xfId="5" applyNumberFormat="1" applyFont="1" applyFill="1" applyBorder="1"/>
    <xf numFmtId="0" fontId="2" fillId="2" borderId="5" xfId="5" applyFont="1" applyFill="1" applyBorder="1"/>
    <xf numFmtId="44" fontId="5" fillId="2" borderId="9" xfId="7" applyNumberFormat="1" applyFont="1" applyFill="1" applyBorder="1"/>
    <xf numFmtId="44" fontId="5" fillId="2" borderId="0" xfId="7" applyNumberFormat="1" applyFont="1" applyFill="1" applyBorder="1"/>
    <xf numFmtId="44" fontId="16" fillId="2" borderId="0" xfId="7" applyNumberFormat="1" applyFont="1" applyFill="1" applyBorder="1"/>
    <xf numFmtId="44" fontId="5" fillId="2" borderId="9" xfId="5" applyNumberFormat="1" applyFont="1" applyFill="1" applyBorder="1"/>
    <xf numFmtId="44" fontId="5" fillId="2" borderId="0" xfId="5" applyNumberFormat="1" applyFont="1" applyFill="1" applyBorder="1"/>
    <xf numFmtId="43" fontId="16" fillId="2" borderId="0" xfId="5" applyNumberFormat="1" applyFont="1" applyFill="1" applyBorder="1"/>
    <xf numFmtId="0" fontId="25" fillId="2" borderId="0" xfId="5" applyFill="1" applyBorder="1"/>
    <xf numFmtId="164" fontId="16" fillId="2" borderId="0" xfId="5" applyNumberFormat="1" applyFont="1" applyFill="1" applyBorder="1"/>
    <xf numFmtId="0" fontId="16" fillId="2" borderId="0" xfId="5" applyFont="1" applyFill="1" applyBorder="1"/>
    <xf numFmtId="0" fontId="2" fillId="2" borderId="6" xfId="5" applyFont="1" applyFill="1" applyBorder="1"/>
    <xf numFmtId="0" fontId="2" fillId="2" borderId="7" xfId="5" applyFont="1" applyFill="1" applyBorder="1"/>
    <xf numFmtId="0" fontId="2" fillId="2" borderId="8" xfId="5" applyFont="1" applyFill="1" applyBorder="1"/>
    <xf numFmtId="173" fontId="26" fillId="2" borderId="0" xfId="0" applyNumberFormat="1" applyFont="1" applyFill="1" applyBorder="1"/>
    <xf numFmtId="44" fontId="27" fillId="2" borderId="0" xfId="0" applyNumberFormat="1" applyFont="1" applyFill="1" applyBorder="1" applyAlignment="1">
      <alignment horizontal="right"/>
    </xf>
    <xf numFmtId="44" fontId="27" fillId="2" borderId="9" xfId="0" applyNumberFormat="1" applyFont="1" applyFill="1" applyBorder="1" applyAlignment="1">
      <alignment horizontal="right"/>
    </xf>
  </cellXfs>
  <cellStyles count="8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25"/>
    <col min="4" max="4" width="42.5703125" style="25" customWidth="1"/>
    <col min="5" max="16384" width="9.140625" style="25"/>
  </cols>
  <sheetData>
    <row r="1" spans="1:29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29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</row>
    <row r="4" spans="1:29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</row>
    <row r="5" spans="1:29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29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59.25">
      <c r="A12" s="23"/>
      <c r="B12" s="23"/>
      <c r="C12" s="23"/>
      <c r="D12" s="26" t="s">
        <v>31</v>
      </c>
      <c r="E12" s="23"/>
      <c r="F12" s="27"/>
      <c r="G12" s="23"/>
      <c r="H12" s="23"/>
      <c r="I12" s="23"/>
      <c r="J12" s="23"/>
      <c r="K12" s="23"/>
      <c r="L12" s="23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23.25">
      <c r="A14" s="23"/>
      <c r="B14" s="23"/>
      <c r="C14" s="23"/>
      <c r="D14" s="28" t="s">
        <v>128</v>
      </c>
      <c r="E14" s="23"/>
      <c r="F14" s="23"/>
      <c r="G14" s="23"/>
      <c r="H14" s="23"/>
      <c r="I14" s="23"/>
      <c r="J14" s="23"/>
      <c r="K14" s="23"/>
      <c r="L14" s="23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>
      <c r="A17" s="23"/>
      <c r="B17" s="23"/>
      <c r="C17" s="23"/>
      <c r="D17" s="29"/>
      <c r="E17" s="23"/>
      <c r="F17" s="23"/>
      <c r="G17" s="23"/>
      <c r="H17" s="23"/>
      <c r="I17" s="23"/>
      <c r="J17" s="23"/>
      <c r="K17" s="23"/>
      <c r="L17" s="23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.75">
      <c r="A18" s="23"/>
      <c r="B18" s="23"/>
      <c r="C18" s="23"/>
      <c r="D18" s="30" t="s">
        <v>19</v>
      </c>
      <c r="E18" s="23"/>
      <c r="F18" s="23"/>
      <c r="G18" s="23"/>
      <c r="H18" s="23"/>
      <c r="I18" s="23"/>
      <c r="J18" s="23"/>
      <c r="K18" s="23"/>
      <c r="L18" s="23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.75">
      <c r="A19" s="23"/>
      <c r="B19" s="23"/>
      <c r="C19" s="23"/>
      <c r="D19" s="31" t="s">
        <v>20</v>
      </c>
      <c r="E19" s="23"/>
      <c r="F19" s="23"/>
      <c r="G19" s="23"/>
      <c r="H19" s="23"/>
      <c r="I19" s="23"/>
      <c r="J19" s="23"/>
      <c r="K19" s="23"/>
      <c r="L19" s="23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.75">
      <c r="A20" s="23"/>
      <c r="B20" s="23"/>
      <c r="C20" s="23"/>
      <c r="D20" s="32" t="s">
        <v>21</v>
      </c>
      <c r="E20" s="23"/>
      <c r="F20" s="23"/>
      <c r="G20" s="23"/>
      <c r="H20" s="23"/>
      <c r="I20" s="23"/>
      <c r="J20" s="23"/>
      <c r="K20" s="23"/>
      <c r="L20" s="23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.75">
      <c r="A21" s="23"/>
      <c r="B21" s="23"/>
      <c r="C21" s="23"/>
      <c r="D21" s="33" t="s">
        <v>22</v>
      </c>
      <c r="E21" s="23"/>
      <c r="F21" s="23"/>
      <c r="G21" s="23"/>
      <c r="H21" s="23"/>
      <c r="I21" s="23"/>
      <c r="J21" s="23"/>
      <c r="K21" s="23"/>
      <c r="L21" s="23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.75">
      <c r="A22" s="23"/>
      <c r="B22" s="23"/>
      <c r="C22" s="23"/>
      <c r="D22" s="34" t="s">
        <v>23</v>
      </c>
      <c r="E22" s="23"/>
      <c r="F22" s="23"/>
      <c r="G22" s="23"/>
      <c r="H22" s="23"/>
      <c r="I22" s="23"/>
      <c r="J22" s="23"/>
      <c r="K22" s="23"/>
      <c r="L22" s="23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>
      <c r="A23" s="23"/>
      <c r="B23" s="23"/>
      <c r="C23" s="23"/>
      <c r="D23" s="29"/>
      <c r="E23" s="23"/>
      <c r="F23" s="23"/>
      <c r="G23" s="23"/>
      <c r="H23" s="23"/>
      <c r="I23" s="23"/>
      <c r="J23" s="23"/>
      <c r="K23" s="23"/>
      <c r="L23" s="23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>
      <c r="A24" s="23"/>
      <c r="B24" s="23"/>
      <c r="C24" s="23"/>
      <c r="D24" s="102" t="s">
        <v>124</v>
      </c>
      <c r="E24" s="23"/>
      <c r="F24" s="23"/>
      <c r="G24" s="23"/>
      <c r="H24" s="23"/>
      <c r="I24" s="23"/>
      <c r="J24" s="23"/>
      <c r="K24" s="23"/>
      <c r="L24" s="23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>
      <c r="A25" s="23"/>
      <c r="B25" s="23"/>
      <c r="C25" s="23"/>
      <c r="D25" s="102" t="s">
        <v>125</v>
      </c>
      <c r="E25" s="23"/>
      <c r="F25" s="23"/>
      <c r="G25" s="23"/>
      <c r="H25" s="23"/>
      <c r="I25" s="23"/>
      <c r="J25" s="23"/>
      <c r="K25" s="23"/>
      <c r="L25" s="23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>
      <c r="A26" s="23"/>
      <c r="B26" s="23"/>
      <c r="C26" s="23"/>
      <c r="D26" s="102" t="s">
        <v>126</v>
      </c>
      <c r="E26" s="23"/>
      <c r="F26" s="23"/>
      <c r="G26" s="23"/>
      <c r="H26" s="23"/>
      <c r="I26" s="23"/>
      <c r="J26" s="23"/>
      <c r="K26" s="23"/>
      <c r="L26" s="23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>
      <c r="A27" s="23"/>
      <c r="B27" s="23"/>
      <c r="C27" s="23"/>
      <c r="D27" s="102" t="s">
        <v>127</v>
      </c>
      <c r="E27" s="23"/>
      <c r="F27" s="23"/>
      <c r="G27" s="23"/>
      <c r="H27" s="23"/>
      <c r="I27" s="23"/>
      <c r="J27" s="23"/>
      <c r="K27" s="23"/>
      <c r="L27" s="23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</row>
    <row r="42" spans="1:2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2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</row>
    <row r="44" spans="1:2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</row>
    <row r="45" spans="1:2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1:2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2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</row>
    <row r="48" spans="1:2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</row>
    <row r="49" spans="1:1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</row>
    <row r="50" spans="1:1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1:1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1:1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  <row r="53" spans="1:12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</row>
    <row r="54" spans="1:1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</row>
    <row r="55" spans="1:12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</row>
    <row r="56" spans="1:1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</row>
    <row r="57" spans="1:12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</row>
    <row r="58" spans="1:1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</row>
    <row r="59" spans="1:1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</row>
    <row r="60" spans="1:1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  <row r="61" spans="1:1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</row>
    <row r="62" spans="1:1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1:12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</row>
    <row r="64" spans="1:12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</row>
    <row r="65" spans="1:1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</row>
    <row r="66" spans="1:12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</row>
    <row r="67" spans="1:1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</row>
    <row r="68" spans="1:12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</row>
    <row r="69" spans="1:12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</row>
    <row r="70" spans="1: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</row>
    <row r="71" spans="1: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</row>
    <row r="72" spans="1: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1: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</row>
    <row r="74" spans="1: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1: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</row>
    <row r="76" spans="1: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1: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</row>
    <row r="78" spans="1:1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1: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</row>
    <row r="80" spans="1:1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1:1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1: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1:1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</row>
    <row r="84" spans="1:1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</row>
    <row r="85" spans="1:1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</row>
    <row r="86" spans="1:1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</row>
    <row r="87" spans="1:1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</row>
    <row r="88" spans="1:1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</row>
    <row r="89" spans="1:1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</row>
    <row r="90" spans="1:1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</row>
    <row r="91" spans="1:1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</row>
    <row r="92" spans="1:1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</row>
    <row r="93" spans="1:1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</row>
    <row r="94" spans="1:1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</row>
    <row r="95" spans="1:12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</row>
    <row r="96" spans="1:12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</row>
    <row r="97" spans="1:12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</row>
    <row r="98" spans="1:12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</row>
    <row r="99" spans="1:12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</row>
    <row r="100" spans="1:12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</row>
    <row r="101" spans="1:12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</row>
    <row r="102" spans="1:12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1:12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1:12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1:12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</row>
    <row r="106" spans="1:12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550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6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40</v>
      </c>
      <c r="D7" s="64">
        <v>55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71" t="s">
        <v>33</v>
      </c>
      <c r="C8" s="16" t="s">
        <v>18</v>
      </c>
      <c r="D8" s="49">
        <v>51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71" t="s">
        <v>34</v>
      </c>
      <c r="C9" s="16" t="s">
        <v>18</v>
      </c>
      <c r="D9" s="64">
        <v>58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thickBot="1">
      <c r="A10" s="1"/>
      <c r="B10" s="18"/>
      <c r="C10" s="19"/>
      <c r="D10" s="19"/>
      <c r="E10" s="20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"/>
      <c r="C12" s="2" t="s">
        <v>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56"/>
      <c r="C14" s="4"/>
      <c r="D14" s="4"/>
      <c r="E14" s="5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>
      <c r="A15" s="1"/>
      <c r="B15" s="57" t="s">
        <v>33</v>
      </c>
      <c r="C15" s="7" t="s">
        <v>60</v>
      </c>
      <c r="D15" s="51">
        <f>MAX(D8-D7,0)</f>
        <v>0</v>
      </c>
      <c r="E15" s="8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>
      <c r="A16" s="1"/>
      <c r="B16" s="57"/>
      <c r="C16" s="7" t="s">
        <v>59</v>
      </c>
      <c r="D16" s="51">
        <f>D8</f>
        <v>51</v>
      </c>
      <c r="E16" s="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>
      <c r="A17" s="1"/>
      <c r="B17" s="57"/>
      <c r="C17" s="7"/>
      <c r="D17" s="72"/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>
      <c r="A18" s="1"/>
      <c r="B18" s="57" t="s">
        <v>34</v>
      </c>
      <c r="C18" s="7" t="s">
        <v>60</v>
      </c>
      <c r="D18" s="69">
        <f>MAX(D9-D7,0)</f>
        <v>3</v>
      </c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>
      <c r="A19" s="1"/>
      <c r="B19" s="57"/>
      <c r="C19" s="7" t="s">
        <v>59</v>
      </c>
      <c r="D19" s="51">
        <f>D9</f>
        <v>58</v>
      </c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 thickBot="1">
      <c r="A20" s="1"/>
      <c r="B20" s="68"/>
      <c r="C20" s="10"/>
      <c r="D20" s="10"/>
      <c r="E20" s="1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560"/>
  <sheetViews>
    <sheetView workbookViewId="0"/>
  </sheetViews>
  <sheetFormatPr defaultRowHeight="12.75"/>
  <cols>
    <col min="2" max="2" width="3.140625" customWidth="1"/>
    <col min="3" max="3" width="34.5703125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7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30</v>
      </c>
      <c r="D7" s="43">
        <v>30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29</v>
      </c>
      <c r="D8" s="44">
        <v>0.06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15</v>
      </c>
      <c r="D9" s="64">
        <v>93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5"/>
      <c r="C10" s="16" t="s">
        <v>18</v>
      </c>
      <c r="D10" s="49">
        <v>28</v>
      </c>
      <c r="E10" s="17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5"/>
      <c r="C11" s="16" t="s">
        <v>51</v>
      </c>
      <c r="D11" s="64">
        <v>1100</v>
      </c>
      <c r="E11" s="17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5"/>
      <c r="C12" s="16" t="s">
        <v>52</v>
      </c>
      <c r="D12" s="47">
        <v>7.0000000000000007E-2</v>
      </c>
      <c r="E12" s="17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15"/>
      <c r="C13" s="16" t="s">
        <v>57</v>
      </c>
      <c r="D13" s="47">
        <v>0.11</v>
      </c>
      <c r="E13" s="17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>
      <c r="A14" s="1"/>
      <c r="B14" s="18"/>
      <c r="C14" s="19"/>
      <c r="D14" s="19"/>
      <c r="E14" s="20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1"/>
      <c r="C16" s="2" t="s">
        <v>1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56"/>
      <c r="C18" s="4"/>
      <c r="D18" s="4"/>
      <c r="E18" s="5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57" t="s">
        <v>33</v>
      </c>
      <c r="C19" s="7" t="s">
        <v>14</v>
      </c>
      <c r="D19" s="67">
        <f>1000/D9</f>
        <v>10.75268817204301</v>
      </c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57"/>
      <c r="C20" s="7"/>
      <c r="D20" s="45"/>
      <c r="E20" s="8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57"/>
      <c r="C21" s="7" t="s">
        <v>15</v>
      </c>
      <c r="D21" s="65">
        <f>D19*D10</f>
        <v>301.07526881720429</v>
      </c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57"/>
      <c r="C22" s="7"/>
      <c r="D22" s="65"/>
      <c r="E22" s="8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57"/>
      <c r="C23" s="7" t="s">
        <v>53</v>
      </c>
      <c r="D23" s="65">
        <f>-PV(D12/2,D7*2,D8*1000/2,1000)</f>
        <v>875.27632940875753</v>
      </c>
      <c r="E23" s="8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57"/>
      <c r="C24" s="7"/>
      <c r="D24" s="65"/>
      <c r="E24" s="8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>
      <c r="A25" s="1"/>
      <c r="B25" s="57"/>
      <c r="C25" s="7" t="s">
        <v>54</v>
      </c>
      <c r="D25" s="69">
        <f>MAX(D23,D21)</f>
        <v>875.27632940875753</v>
      </c>
      <c r="E25" s="8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57"/>
      <c r="C26" s="7"/>
      <c r="D26" s="65"/>
      <c r="E26" s="8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57" t="s">
        <v>34</v>
      </c>
      <c r="C27" s="7" t="s">
        <v>55</v>
      </c>
      <c r="D27" s="65">
        <f>D11/D19</f>
        <v>102.30000000000001</v>
      </c>
      <c r="E27" s="8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57"/>
      <c r="C28" s="7"/>
      <c r="D28" s="65"/>
      <c r="E28" s="8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>
      <c r="A29" s="1"/>
      <c r="B29" s="57"/>
      <c r="C29" s="7" t="s">
        <v>56</v>
      </c>
      <c r="D29" s="70">
        <f>NPER(D13,,-D10,D27)</f>
        <v>12.415724152173294</v>
      </c>
      <c r="E29" s="8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 thickBot="1">
      <c r="A30" s="1"/>
      <c r="B30" s="68"/>
      <c r="C30" s="10"/>
      <c r="D30" s="10"/>
      <c r="E30" s="1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556"/>
  <sheetViews>
    <sheetView workbookViewId="0"/>
  </sheetViews>
  <sheetFormatPr defaultRowHeight="12.75"/>
  <cols>
    <col min="2" max="2" width="3.140625" customWidth="1"/>
    <col min="3" max="3" width="30.42578125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58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78</v>
      </c>
      <c r="D7" s="46">
        <v>950000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79</v>
      </c>
      <c r="D8" s="46">
        <v>6000000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80</v>
      </c>
      <c r="D9" s="75">
        <v>40000000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5"/>
      <c r="C10" s="16" t="s">
        <v>15</v>
      </c>
      <c r="D10" s="75">
        <v>38</v>
      </c>
      <c r="E10" s="17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5"/>
      <c r="C11" s="16" t="s">
        <v>18</v>
      </c>
      <c r="D11" s="21">
        <v>45</v>
      </c>
      <c r="E11" s="17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thickBot="1">
      <c r="A12" s="1"/>
      <c r="B12" s="18"/>
      <c r="C12" s="19"/>
      <c r="D12" s="19"/>
      <c r="E12" s="20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1"/>
      <c r="C14" s="2" t="s">
        <v>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3"/>
      <c r="C16" s="4"/>
      <c r="D16" s="4"/>
      <c r="E16" s="5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57" t="s">
        <v>33</v>
      </c>
      <c r="C17" s="7" t="s">
        <v>81</v>
      </c>
      <c r="D17" s="45"/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>
      <c r="A18" s="1"/>
      <c r="B18" s="57"/>
      <c r="C18" s="7" t="s">
        <v>82</v>
      </c>
      <c r="D18" s="55">
        <f>D7/D8</f>
        <v>0.15833333333333333</v>
      </c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>
      <c r="A19" s="1"/>
      <c r="B19" s="57"/>
      <c r="C19" s="7"/>
      <c r="D19" s="60"/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57" t="s">
        <v>34</v>
      </c>
      <c r="C20" s="7" t="s">
        <v>83</v>
      </c>
      <c r="D20" s="76">
        <f>D9/D10</f>
        <v>1052631.5789473683</v>
      </c>
      <c r="E20" s="8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.75">
      <c r="A21" s="1"/>
      <c r="B21" s="57"/>
      <c r="C21" s="7"/>
      <c r="D21" s="77"/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57"/>
      <c r="C22" s="7" t="s">
        <v>84</v>
      </c>
      <c r="D22" s="73">
        <f>D20+D8</f>
        <v>7052631.5789473681</v>
      </c>
      <c r="E22" s="8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57"/>
      <c r="C23" s="7"/>
      <c r="D23" s="45"/>
      <c r="E23" s="8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57"/>
      <c r="C24" s="7" t="s">
        <v>85</v>
      </c>
      <c r="D24" s="74"/>
      <c r="E24" s="8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>
      <c r="A25" s="1"/>
      <c r="B25" s="57"/>
      <c r="C25" s="7" t="s">
        <v>82</v>
      </c>
      <c r="D25" s="55">
        <f>D7/D22</f>
        <v>0.13470149253731345</v>
      </c>
      <c r="E25" s="8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thickBot="1">
      <c r="A26" s="1"/>
      <c r="B26" s="9"/>
      <c r="C26" s="10"/>
      <c r="D26" s="10"/>
      <c r="E26" s="1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590"/>
  <sheetViews>
    <sheetView workbookViewId="0"/>
  </sheetViews>
  <sheetFormatPr defaultRowHeight="12.75"/>
  <cols>
    <col min="1" max="1" width="9.140625" style="106"/>
    <col min="2" max="2" width="3.140625" style="106" customWidth="1"/>
    <col min="3" max="3" width="30.42578125" style="106" bestFit="1" customWidth="1"/>
    <col min="4" max="4" width="18.140625" style="106" customWidth="1"/>
    <col min="5" max="5" width="4.28515625" style="106" customWidth="1"/>
    <col min="6" max="6" width="22" style="106" customWidth="1"/>
    <col min="7" max="7" width="23.7109375" style="106" customWidth="1"/>
    <col min="8" max="8" width="3.140625" style="106" customWidth="1"/>
    <col min="9" max="16384" width="9.140625" style="106"/>
  </cols>
  <sheetData>
    <row r="1" spans="1:12" ht="18">
      <c r="A1" s="104"/>
      <c r="B1" s="104"/>
      <c r="C1" s="105" t="s">
        <v>31</v>
      </c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5">
      <c r="A2" s="104"/>
      <c r="B2" s="104"/>
      <c r="C2" s="104" t="s">
        <v>61</v>
      </c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15">
      <c r="A4" s="104"/>
      <c r="B4" s="104"/>
      <c r="C4" s="107" t="s">
        <v>12</v>
      </c>
      <c r="D4" s="104"/>
      <c r="E4" s="104"/>
      <c r="F4" s="104"/>
      <c r="G4" s="104"/>
      <c r="H4" s="104"/>
      <c r="I4" s="104"/>
      <c r="J4" s="104"/>
      <c r="K4" s="104"/>
      <c r="L4" s="104"/>
    </row>
    <row r="5" spans="1:12" ht="15.75" thickBot="1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5">
      <c r="A6" s="104"/>
      <c r="B6" s="108"/>
      <c r="C6" s="109"/>
      <c r="D6" s="109"/>
      <c r="E6" s="110"/>
      <c r="F6" s="104"/>
      <c r="G6" s="104"/>
      <c r="H6" s="104"/>
      <c r="I6" s="104"/>
      <c r="J6" s="104"/>
      <c r="K6" s="104"/>
      <c r="L6" s="104"/>
    </row>
    <row r="7" spans="1:12" ht="15">
      <c r="A7" s="104"/>
      <c r="B7" s="111"/>
      <c r="C7" s="112" t="s">
        <v>62</v>
      </c>
      <c r="D7" s="113">
        <v>8</v>
      </c>
      <c r="E7" s="114"/>
      <c r="F7" s="104"/>
      <c r="G7" s="104"/>
      <c r="H7" s="104"/>
      <c r="I7" s="104"/>
      <c r="J7" s="104"/>
      <c r="K7" s="104"/>
      <c r="L7" s="104"/>
    </row>
    <row r="8" spans="1:12" ht="15">
      <c r="A8" s="104"/>
      <c r="B8" s="111"/>
      <c r="C8" s="112" t="s">
        <v>63</v>
      </c>
      <c r="D8" s="113">
        <v>9</v>
      </c>
      <c r="E8" s="114"/>
      <c r="F8" s="104"/>
      <c r="G8" s="104"/>
      <c r="H8" s="104"/>
      <c r="I8" s="104"/>
      <c r="J8" s="104"/>
      <c r="K8" s="104"/>
      <c r="L8" s="104"/>
    </row>
    <row r="9" spans="1:12" ht="15">
      <c r="A9" s="104"/>
      <c r="B9" s="111"/>
      <c r="C9" s="112" t="s">
        <v>64</v>
      </c>
      <c r="D9" s="115">
        <v>1750</v>
      </c>
      <c r="E9" s="114"/>
      <c r="F9" s="104"/>
      <c r="G9" s="104"/>
      <c r="H9" s="104"/>
      <c r="I9" s="104"/>
      <c r="J9" s="104"/>
      <c r="K9" s="104"/>
      <c r="L9" s="104"/>
    </row>
    <row r="10" spans="1:12" ht="15">
      <c r="A10" s="104"/>
      <c r="B10" s="111"/>
      <c r="C10" s="112" t="s">
        <v>65</v>
      </c>
      <c r="D10" s="115">
        <v>1750</v>
      </c>
      <c r="E10" s="114"/>
      <c r="F10" s="104"/>
      <c r="G10" s="104"/>
      <c r="H10" s="104"/>
      <c r="I10" s="104"/>
      <c r="J10" s="104"/>
      <c r="K10" s="104"/>
      <c r="L10" s="104"/>
    </row>
    <row r="11" spans="1:12" ht="15">
      <c r="A11" s="104"/>
      <c r="B11" s="111"/>
      <c r="C11" s="112" t="s">
        <v>40</v>
      </c>
      <c r="D11" s="116">
        <v>2000</v>
      </c>
      <c r="E11" s="114"/>
      <c r="F11" s="104"/>
      <c r="G11" s="104"/>
      <c r="H11" s="104"/>
      <c r="I11" s="104"/>
      <c r="J11" s="104"/>
      <c r="K11" s="104"/>
      <c r="L11" s="104"/>
    </row>
    <row r="12" spans="1:12" ht="15">
      <c r="A12" s="104"/>
      <c r="B12" s="117" t="s">
        <v>35</v>
      </c>
      <c r="C12" s="112" t="s">
        <v>64</v>
      </c>
      <c r="D12" s="116">
        <v>1950</v>
      </c>
      <c r="E12" s="114"/>
      <c r="F12" s="104"/>
      <c r="G12" s="104"/>
      <c r="H12" s="104"/>
      <c r="I12" s="104"/>
      <c r="J12" s="104"/>
      <c r="K12" s="104"/>
      <c r="L12" s="104"/>
    </row>
    <row r="13" spans="1:12" ht="15.75" thickBot="1">
      <c r="A13" s="104"/>
      <c r="B13" s="118"/>
      <c r="C13" s="119"/>
      <c r="D13" s="119"/>
      <c r="E13" s="120"/>
      <c r="F13" s="104"/>
      <c r="G13" s="104"/>
      <c r="H13" s="104"/>
      <c r="I13" s="104"/>
      <c r="J13" s="104"/>
      <c r="K13" s="104"/>
      <c r="L13" s="104"/>
    </row>
    <row r="14" spans="1:12" ht="15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</row>
    <row r="15" spans="1:12" ht="15">
      <c r="A15" s="104"/>
      <c r="B15" s="104"/>
      <c r="C15" s="107" t="s">
        <v>1</v>
      </c>
      <c r="D15" s="104"/>
      <c r="E15" s="104"/>
      <c r="F15" s="104"/>
      <c r="G15" s="104"/>
      <c r="H15" s="104"/>
      <c r="I15" s="104"/>
      <c r="J15" s="104"/>
      <c r="K15" s="104"/>
      <c r="L15" s="104"/>
    </row>
    <row r="16" spans="1:12" ht="15.75" thickBot="1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</row>
    <row r="17" spans="1:12" ht="15">
      <c r="A17" s="104"/>
      <c r="B17" s="121"/>
      <c r="C17" s="122"/>
      <c r="D17" s="122"/>
      <c r="E17" s="122"/>
      <c r="F17" s="122"/>
      <c r="G17" s="122"/>
      <c r="H17" s="123"/>
      <c r="I17" s="104"/>
      <c r="J17" s="104"/>
      <c r="K17" s="104"/>
      <c r="L17" s="104"/>
    </row>
    <row r="18" spans="1:12" ht="15">
      <c r="A18" s="104"/>
      <c r="B18" s="124" t="s">
        <v>33</v>
      </c>
      <c r="C18" s="125" t="s">
        <v>66</v>
      </c>
      <c r="D18" s="126">
        <f>D8*D9</f>
        <v>15750</v>
      </c>
      <c r="E18" s="125"/>
      <c r="F18" s="125"/>
      <c r="G18" s="125"/>
      <c r="H18" s="127"/>
      <c r="I18" s="104"/>
      <c r="J18" s="104"/>
      <c r="K18" s="104"/>
      <c r="L18" s="104"/>
    </row>
    <row r="19" spans="1:12" ht="15">
      <c r="A19" s="104"/>
      <c r="B19" s="124"/>
      <c r="C19" s="125"/>
      <c r="D19" s="126"/>
      <c r="E19" s="125"/>
      <c r="F19" s="125"/>
      <c r="G19" s="125"/>
      <c r="H19" s="127"/>
      <c r="I19" s="104"/>
      <c r="J19" s="104"/>
      <c r="K19" s="104"/>
      <c r="L19" s="104"/>
    </row>
    <row r="20" spans="1:12" ht="15.75">
      <c r="A20" s="104"/>
      <c r="B20" s="124"/>
      <c r="C20" s="125" t="s">
        <v>67</v>
      </c>
      <c r="D20" s="128">
        <f>D18/D7</f>
        <v>1968.75</v>
      </c>
      <c r="E20" s="125"/>
      <c r="F20" s="125"/>
      <c r="G20" s="125"/>
      <c r="H20" s="127"/>
      <c r="I20" s="104"/>
      <c r="J20" s="104"/>
      <c r="K20" s="104"/>
      <c r="L20" s="104"/>
    </row>
    <row r="21" spans="1:12" ht="15.75">
      <c r="A21" s="104"/>
      <c r="B21" s="124"/>
      <c r="C21" s="125"/>
      <c r="D21" s="129"/>
      <c r="E21" s="125"/>
      <c r="F21" s="125"/>
      <c r="G21" s="125"/>
      <c r="H21" s="127"/>
      <c r="I21" s="104"/>
      <c r="J21" s="104"/>
      <c r="K21" s="104"/>
      <c r="L21" s="104"/>
    </row>
    <row r="22" spans="1:12" ht="15">
      <c r="A22" s="104"/>
      <c r="B22" s="124" t="s">
        <v>34</v>
      </c>
      <c r="C22" s="125" t="s">
        <v>68</v>
      </c>
      <c r="D22" s="130">
        <f>D18+D10</f>
        <v>17500</v>
      </c>
      <c r="E22" s="125"/>
      <c r="F22" s="125"/>
      <c r="G22" s="125"/>
      <c r="H22" s="127"/>
      <c r="I22" s="104"/>
      <c r="J22" s="104"/>
      <c r="K22" s="104"/>
      <c r="L22" s="104"/>
    </row>
    <row r="23" spans="1:12" ht="15.75">
      <c r="A23" s="104"/>
      <c r="B23" s="124"/>
      <c r="C23" s="125"/>
      <c r="D23" s="129"/>
      <c r="E23" s="125"/>
      <c r="F23" s="125"/>
      <c r="G23" s="125"/>
      <c r="H23" s="127"/>
      <c r="I23" s="104"/>
      <c r="J23" s="104"/>
      <c r="K23" s="104"/>
      <c r="L23" s="104"/>
    </row>
    <row r="24" spans="1:12" ht="15.75">
      <c r="A24" s="104"/>
      <c r="B24" s="124"/>
      <c r="C24" s="125" t="s">
        <v>69</v>
      </c>
      <c r="D24" s="129"/>
      <c r="E24" s="125"/>
      <c r="F24" s="125"/>
      <c r="G24" s="125"/>
      <c r="H24" s="127"/>
      <c r="I24" s="104"/>
      <c r="J24" s="104"/>
      <c r="K24" s="104"/>
      <c r="L24" s="104"/>
    </row>
    <row r="25" spans="1:12" ht="15">
      <c r="A25" s="104"/>
      <c r="B25" s="124"/>
      <c r="C25" s="125" t="s">
        <v>70</v>
      </c>
      <c r="D25" s="126">
        <f>D22-D10</f>
        <v>15750</v>
      </c>
      <c r="E25" s="125"/>
      <c r="F25" s="125"/>
      <c r="G25" s="125"/>
      <c r="H25" s="127"/>
      <c r="I25" s="104"/>
      <c r="J25" s="104"/>
      <c r="K25" s="104"/>
      <c r="L25" s="104"/>
    </row>
    <row r="26" spans="1:12" ht="15">
      <c r="A26" s="104"/>
      <c r="B26" s="124"/>
      <c r="C26" s="125"/>
      <c r="D26" s="126"/>
      <c r="E26" s="125"/>
      <c r="F26" s="125"/>
      <c r="G26" s="125"/>
      <c r="H26" s="127"/>
      <c r="I26" s="104"/>
      <c r="J26" s="104"/>
      <c r="K26" s="104"/>
      <c r="L26" s="104"/>
    </row>
    <row r="27" spans="1:12" ht="15.75">
      <c r="A27" s="104"/>
      <c r="B27" s="124"/>
      <c r="C27" s="125" t="s">
        <v>67</v>
      </c>
      <c r="D27" s="131">
        <f>D25/D7</f>
        <v>1968.75</v>
      </c>
      <c r="E27" s="125"/>
      <c r="F27" s="125"/>
      <c r="G27" s="125"/>
      <c r="H27" s="127"/>
      <c r="I27" s="104"/>
      <c r="J27" s="104"/>
      <c r="K27" s="104"/>
      <c r="L27" s="104"/>
    </row>
    <row r="28" spans="1:12" ht="15.75">
      <c r="A28" s="104"/>
      <c r="B28" s="124"/>
      <c r="C28" s="125"/>
      <c r="D28" s="132"/>
      <c r="E28" s="125"/>
      <c r="F28" s="125"/>
      <c r="G28" s="125"/>
      <c r="H28" s="127"/>
      <c r="I28" s="104"/>
      <c r="J28" s="104"/>
      <c r="K28" s="104"/>
      <c r="L28" s="104"/>
    </row>
    <row r="29" spans="1:12" ht="15.75">
      <c r="A29" s="104"/>
      <c r="B29" s="124"/>
      <c r="C29" s="125" t="str">
        <f>"When the warrant was issued, the firm received $"&amp;D10&amp;", increasing the total value of the firm's"</f>
        <v>When the warrant was issued, the firm received $1750, increasing the total value of the firm's</v>
      </c>
      <c r="D29" s="132"/>
      <c r="E29" s="125"/>
      <c r="F29" s="125"/>
      <c r="G29" s="125"/>
      <c r="H29" s="127"/>
      <c r="I29" s="104"/>
      <c r="J29" s="104"/>
      <c r="K29" s="104"/>
      <c r="L29" s="104"/>
    </row>
    <row r="30" spans="1:12" ht="15.75">
      <c r="A30" s="104"/>
      <c r="B30" s="124"/>
      <c r="C30" s="125" t="str">
        <f>"assets to $"&amp;D22&amp;" (= $"&amp;D18&amp;" + "&amp;D10&amp;"). If the "&amp;D7&amp;" shares of common stock were the only"</f>
        <v>assets to $17500 (= $15750 + 1750). If the 8 shares of common stock were the only</v>
      </c>
      <c r="D30" s="132"/>
      <c r="E30" s="125"/>
      <c r="F30" s="125"/>
      <c r="G30" s="125"/>
      <c r="H30" s="127"/>
      <c r="I30" s="104"/>
      <c r="J30" s="104"/>
      <c r="K30" s="104"/>
      <c r="L30" s="104"/>
    </row>
    <row r="31" spans="1:12" ht="15.75">
      <c r="A31" s="104"/>
      <c r="B31" s="124"/>
      <c r="C31" s="125" t="str">
        <f>"outstanding claim on the firm's assets, each share would be worth $"&amp;ROUND((D22/D7),2)&amp;" (= $"&amp;D22&amp;" / "&amp;D7&amp;" shares)."</f>
        <v>outstanding claim on the firm's assets, each share would be worth $2187.5 (= $17500 / 8 shares).</v>
      </c>
      <c r="D31" s="132"/>
      <c r="E31" s="125"/>
      <c r="F31" s="125"/>
      <c r="G31" s="125"/>
      <c r="H31" s="127"/>
      <c r="I31" s="104"/>
      <c r="J31" s="104"/>
      <c r="K31" s="104"/>
      <c r="L31" s="104"/>
    </row>
    <row r="32" spans="1:12" ht="15.75">
      <c r="A32" s="104"/>
      <c r="B32" s="124"/>
      <c r="C32" s="125" t="str">
        <f>"However, since the warrant gives the warrant holder a claim on the firm's assets worth $"&amp;D10&amp;","</f>
        <v>However, since the warrant gives the warrant holder a claim on the firm's assets worth $1750,</v>
      </c>
      <c r="D32" s="132"/>
      <c r="E32" s="125"/>
      <c r="F32" s="125"/>
      <c r="G32" s="125"/>
      <c r="H32" s="127"/>
      <c r="I32" s="104"/>
      <c r="J32" s="104"/>
      <c r="K32" s="104"/>
      <c r="L32" s="104"/>
    </row>
    <row r="33" spans="1:12" ht="15.75">
      <c r="A33" s="104"/>
      <c r="B33" s="124"/>
      <c r="C33" s="125" t="str">
        <f>"the value of the firm's assets available to stockholders is only $"&amp;D18&amp;" (= $"&amp;D22&amp;" - "&amp;D10&amp;")."</f>
        <v>the value of the firm's assets available to stockholders is only $15750 (= $17500 - 1750).</v>
      </c>
      <c r="D33" s="132"/>
      <c r="E33" s="125"/>
      <c r="F33" s="125"/>
      <c r="G33" s="125"/>
      <c r="H33" s="127"/>
      <c r="I33" s="104"/>
      <c r="J33" s="104"/>
      <c r="K33" s="104"/>
      <c r="L33" s="104"/>
    </row>
    <row r="34" spans="1:12" ht="15.75">
      <c r="A34" s="104"/>
      <c r="B34" s="124"/>
      <c r="C34" s="125" t="str">
        <f>"Since there are "&amp;D7&amp;" shares outstanding, the value per share remains at $"&amp;ROUND(D18/D7,2)&amp;" (= $"&amp;D18&amp;" / " &amp;D7&amp;" shares)"</f>
        <v>Since there are 8 shares outstanding, the value per share remains at $1968.75 (= $15750 / 8 shares)</v>
      </c>
      <c r="D34" s="132"/>
      <c r="E34" s="125"/>
      <c r="F34" s="125"/>
      <c r="G34" s="125"/>
      <c r="H34" s="127"/>
      <c r="I34" s="104"/>
      <c r="J34" s="104"/>
      <c r="K34" s="104"/>
      <c r="L34" s="104"/>
    </row>
    <row r="35" spans="1:12" ht="15.75">
      <c r="A35" s="104"/>
      <c r="B35" s="124"/>
      <c r="C35" s="125" t="str">
        <f>"after the warrant issue. Note that the firm uses the warrant price of $"&amp;D10&amp;" to purchase one"</f>
        <v>after the warrant issue. Note that the firm uses the warrant price of $1750 to purchase one</v>
      </c>
      <c r="D35" s="132"/>
      <c r="E35" s="125"/>
      <c r="F35" s="125"/>
      <c r="G35" s="125"/>
      <c r="H35" s="127"/>
      <c r="I35" s="104"/>
      <c r="J35" s="104"/>
      <c r="K35" s="104"/>
      <c r="L35" s="104"/>
    </row>
    <row r="36" spans="1:12" ht="15.75">
      <c r="A36" s="104"/>
      <c r="B36" s="124"/>
      <c r="C36" s="125" t="str">
        <f>"more ounce of platinum."</f>
        <v>more ounce of platinum.</v>
      </c>
      <c r="D36" s="132"/>
      <c r="E36" s="125"/>
      <c r="F36" s="125"/>
      <c r="G36" s="125"/>
      <c r="H36" s="127"/>
      <c r="I36" s="104"/>
      <c r="J36" s="104"/>
      <c r="K36" s="104"/>
      <c r="L36" s="104"/>
    </row>
    <row r="37" spans="1:12" ht="15">
      <c r="A37" s="104"/>
      <c r="B37" s="124"/>
      <c r="C37" s="125"/>
      <c r="D37" s="133"/>
      <c r="E37" s="125"/>
      <c r="F37" s="125"/>
      <c r="G37" s="125"/>
      <c r="H37" s="127"/>
      <c r="I37" s="104"/>
      <c r="J37" s="104"/>
      <c r="K37" s="104"/>
      <c r="L37" s="104"/>
    </row>
    <row r="38" spans="1:12" ht="15">
      <c r="A38" s="104"/>
      <c r="B38" s="124" t="s">
        <v>35</v>
      </c>
      <c r="C38" s="125" t="s">
        <v>71</v>
      </c>
      <c r="D38" s="134"/>
      <c r="E38" s="125"/>
      <c r="F38" s="125"/>
      <c r="G38" s="125"/>
      <c r="H38" s="127"/>
      <c r="I38" s="104"/>
      <c r="J38" s="104"/>
      <c r="K38" s="104"/>
      <c r="L38" s="104"/>
    </row>
    <row r="39" spans="1:12" ht="15">
      <c r="A39" s="104"/>
      <c r="B39" s="124"/>
      <c r="C39" s="125" t="s">
        <v>72</v>
      </c>
      <c r="D39" s="135">
        <f>(D8+1)*D12</f>
        <v>19500</v>
      </c>
      <c r="E39" s="125"/>
      <c r="F39" s="125"/>
      <c r="G39" s="125"/>
      <c r="H39" s="127"/>
      <c r="I39" s="104"/>
      <c r="J39" s="104"/>
      <c r="K39" s="104"/>
      <c r="L39" s="104"/>
    </row>
    <row r="40" spans="1:12" ht="15">
      <c r="A40" s="104"/>
      <c r="B40" s="124"/>
      <c r="C40" s="125"/>
      <c r="D40" s="135"/>
      <c r="E40" s="125"/>
      <c r="F40" s="125"/>
      <c r="G40" s="125"/>
      <c r="H40" s="127"/>
      <c r="I40" s="104"/>
      <c r="J40" s="104"/>
      <c r="K40" s="104"/>
      <c r="L40" s="104"/>
    </row>
    <row r="41" spans="1:12" ht="15">
      <c r="A41" s="104"/>
      <c r="B41" s="124"/>
      <c r="C41" s="125" t="s">
        <v>76</v>
      </c>
      <c r="D41" s="126">
        <f>D39/D7</f>
        <v>2437.5</v>
      </c>
      <c r="E41" s="125"/>
      <c r="F41" s="125"/>
      <c r="G41" s="125"/>
      <c r="H41" s="127"/>
      <c r="I41" s="104"/>
      <c r="J41" s="104"/>
      <c r="K41" s="104"/>
      <c r="L41" s="104"/>
    </row>
    <row r="42" spans="1:12" ht="15">
      <c r="A42" s="104"/>
      <c r="B42" s="124"/>
      <c r="C42" s="125"/>
      <c r="D42" s="135"/>
      <c r="E42" s="125"/>
      <c r="F42" s="125"/>
      <c r="G42" s="125"/>
      <c r="H42" s="127"/>
      <c r="I42" s="104"/>
      <c r="J42" s="104"/>
      <c r="K42" s="104"/>
      <c r="L42" s="104"/>
    </row>
    <row r="43" spans="1:12" ht="15">
      <c r="A43" s="104"/>
      <c r="B43" s="124"/>
      <c r="C43" s="136" t="str">
        <f>IF(D41&gt;D11,"The warrant will be exercised.","The warrant will not be exercised.")</f>
        <v>The warrant will be exercised.</v>
      </c>
      <c r="D43" s="135"/>
      <c r="E43" s="125"/>
      <c r="F43" s="125"/>
      <c r="G43" s="125"/>
      <c r="H43" s="127"/>
      <c r="I43" s="104"/>
      <c r="J43" s="104"/>
      <c r="K43" s="104"/>
      <c r="L43" s="104"/>
    </row>
    <row r="44" spans="1:12" ht="15">
      <c r="A44" s="104"/>
      <c r="B44" s="124"/>
      <c r="C44" s="125"/>
      <c r="D44" s="135"/>
      <c r="E44" s="125"/>
      <c r="F44" s="125"/>
      <c r="G44" s="125"/>
      <c r="H44" s="127"/>
      <c r="I44" s="104"/>
      <c r="J44" s="104"/>
      <c r="K44" s="104"/>
      <c r="L44" s="104"/>
    </row>
    <row r="45" spans="1:12" ht="15">
      <c r="A45" s="104"/>
      <c r="B45" s="124"/>
      <c r="C45" s="125" t="s">
        <v>73</v>
      </c>
      <c r="D45" s="135"/>
      <c r="E45" s="125"/>
      <c r="F45" s="125"/>
      <c r="G45" s="125"/>
      <c r="H45" s="127"/>
      <c r="I45" s="104"/>
      <c r="J45" s="104"/>
      <c r="K45" s="104"/>
      <c r="L45" s="104"/>
    </row>
    <row r="46" spans="1:12" ht="15">
      <c r="A46" s="104"/>
      <c r="B46" s="124"/>
      <c r="C46" s="125" t="s">
        <v>74</v>
      </c>
      <c r="D46" s="126">
        <f>IF(D41&gt;D11,D39+D11,D39)</f>
        <v>21500</v>
      </c>
      <c r="E46" s="125"/>
      <c r="F46" s="125"/>
      <c r="G46" s="125"/>
      <c r="H46" s="127"/>
      <c r="I46" s="104"/>
      <c r="J46" s="104"/>
      <c r="K46" s="104"/>
      <c r="L46" s="104"/>
    </row>
    <row r="47" spans="1:12" ht="15">
      <c r="A47" s="104"/>
      <c r="B47" s="124"/>
      <c r="C47" s="125"/>
      <c r="D47" s="134"/>
      <c r="E47" s="125"/>
      <c r="F47" s="125"/>
      <c r="G47" s="125"/>
      <c r="H47" s="127"/>
      <c r="I47" s="104"/>
      <c r="J47" s="104"/>
      <c r="K47" s="104"/>
      <c r="L47" s="104"/>
    </row>
    <row r="48" spans="1:12" ht="15.75">
      <c r="A48" s="104"/>
      <c r="B48" s="124"/>
      <c r="C48" s="125" t="s">
        <v>75</v>
      </c>
      <c r="D48" s="128">
        <f>D46/(D7+1)</f>
        <v>2388.8888888888887</v>
      </c>
      <c r="E48" s="125"/>
      <c r="F48" s="125"/>
      <c r="G48" s="125"/>
      <c r="H48" s="127"/>
      <c r="I48" s="104"/>
      <c r="J48" s="104"/>
      <c r="K48" s="104"/>
      <c r="L48" s="104"/>
    </row>
    <row r="49" spans="1:12" ht="15.75">
      <c r="A49" s="104"/>
      <c r="B49" s="124"/>
      <c r="C49" s="125"/>
      <c r="D49" s="129"/>
      <c r="E49" s="125"/>
      <c r="F49" s="125"/>
      <c r="G49" s="125"/>
      <c r="H49" s="127"/>
      <c r="I49" s="104"/>
      <c r="J49" s="104"/>
      <c r="K49" s="104"/>
      <c r="L49" s="104"/>
    </row>
    <row r="50" spans="1:12" ht="15.75">
      <c r="A50" s="104"/>
      <c r="B50" s="124"/>
      <c r="C50" s="125" t="str">
        <f>"If the price of platinum is $"&amp;D12&amp;" per ounce, the total value of the firm's assets is $"&amp;D39&amp;" (= "&amp;D8+1&amp;" oz of "</f>
        <v xml:space="preserve">If the price of platinum is $1950 per ounce, the total value of the firm's assets is $19500 (= 10 oz of </v>
      </c>
      <c r="D50" s="129"/>
      <c r="E50" s="125"/>
      <c r="F50" s="125"/>
      <c r="G50" s="125"/>
      <c r="H50" s="127"/>
      <c r="I50" s="104"/>
      <c r="J50" s="104"/>
      <c r="K50" s="104"/>
      <c r="L50" s="104"/>
    </row>
    <row r="51" spans="1:12" ht="15.75">
      <c r="A51" s="104"/>
      <c r="B51" s="124"/>
      <c r="C51" s="125" t="str">
        <f>"platinum x $"&amp;D12&amp;" per oz). If the warrant is not exercised, the value of the firm's assets would"</f>
        <v>platinum x $1950 per oz). If the warrant is not exercised, the value of the firm's assets would</v>
      </c>
      <c r="D51" s="129"/>
      <c r="E51" s="125"/>
      <c r="F51" s="125"/>
      <c r="G51" s="125"/>
      <c r="H51" s="127"/>
      <c r="I51" s="104"/>
      <c r="J51" s="104"/>
      <c r="K51" s="104"/>
      <c r="L51" s="104"/>
    </row>
    <row r="52" spans="1:12" ht="15.75">
      <c r="A52" s="104"/>
      <c r="B52" s="124"/>
      <c r="C52" s="125" t="str">
        <f>"remain at $"&amp;D39&amp;" and there would be "&amp;D7&amp;" shares of common stock outstanding, so the stock price"</f>
        <v>remain at $19500 and there would be 8 shares of common stock outstanding, so the stock price</v>
      </c>
      <c r="D52" s="129"/>
      <c r="E52" s="125"/>
      <c r="F52" s="125"/>
      <c r="G52" s="125"/>
      <c r="H52" s="127"/>
      <c r="I52" s="104"/>
      <c r="J52" s="104"/>
      <c r="K52" s="104"/>
      <c r="L52" s="104"/>
    </row>
    <row r="53" spans="1:12" ht="15.75">
      <c r="A53" s="104"/>
      <c r="B53" s="124"/>
      <c r="C53" s="125" t="str">
        <f>"will be $"&amp;D41&amp;". If the warrant is exercised, the firm would receive the warrant's $"&amp;D11&amp;" strike price"</f>
        <v>will be $2437.5. If the warrant is exercised, the firm would receive the warrant's $2000 strike price</v>
      </c>
      <c r="D53" s="129"/>
      <c r="E53" s="125"/>
      <c r="F53" s="125"/>
      <c r="G53" s="125"/>
      <c r="H53" s="127"/>
      <c r="I53" s="104"/>
      <c r="J53" s="104"/>
      <c r="K53" s="104"/>
      <c r="L53" s="104"/>
    </row>
    <row r="54" spans="1:12" ht="15.75">
      <c r="A54" s="104"/>
      <c r="B54" s="124"/>
      <c r="C54" s="125" t="str">
        <f>"and issue one share of stock. The total value of the firm's assets would increase to $"&amp;D46</f>
        <v>and issue one share of stock. The total value of the firm's assets would increase to $21500</v>
      </c>
      <c r="D54" s="129"/>
      <c r="E54" s="125"/>
      <c r="F54" s="125"/>
      <c r="G54" s="125"/>
      <c r="H54" s="127"/>
      <c r="I54" s="104"/>
      <c r="J54" s="104"/>
      <c r="K54" s="104"/>
      <c r="L54" s="104"/>
    </row>
    <row r="55" spans="1:12" ht="15.75">
      <c r="A55" s="104"/>
      <c r="B55" s="124"/>
      <c r="C55" s="125" t="str">
        <f>" (= $"&amp;D39&amp;" + "&amp;D11&amp;"). Since there would now be "&amp;D7+1&amp;" shares outstanding and no warrrants, the price per "</f>
        <v xml:space="preserve"> (= $19500 + 2000). Since there would now be 9 shares outstanding and no warrrants, the price per </v>
      </c>
      <c r="D55" s="129"/>
      <c r="E55" s="125"/>
      <c r="F55" s="125"/>
      <c r="G55" s="125"/>
      <c r="H55" s="127"/>
      <c r="I55" s="104"/>
      <c r="J55" s="104"/>
      <c r="K55" s="104"/>
      <c r="L55" s="104"/>
    </row>
    <row r="56" spans="1:12" ht="15.75">
      <c r="A56" s="104"/>
      <c r="B56" s="124"/>
      <c r="C56" s="125" t="str">
        <f>"share would be $"&amp;ROUND(D48,2)&amp;" (= $"&amp;D46&amp;" / "&amp;D7+1&amp;" shares). Since the $"&amp;ROUND(D41,2)&amp;" value of the share the warrant"</f>
        <v>share would be $2388.89 (= $21500 / 9 shares). Since the $2437.5 value of the share the warrant</v>
      </c>
      <c r="D56" s="129"/>
      <c r="E56" s="125"/>
      <c r="F56" s="125"/>
      <c r="G56" s="125"/>
      <c r="H56" s="127"/>
      <c r="I56" s="104"/>
      <c r="J56" s="104"/>
      <c r="K56" s="104"/>
      <c r="L56" s="104"/>
    </row>
    <row r="57" spans="1:12" ht="15.75">
      <c r="A57" s="104"/>
      <c r="B57" s="124"/>
      <c r="C57" s="125" t="str">
        <f>"holder will receive is greater than the $"&amp;D11&amp;" exercise price, investors will expect the warrant to be"</f>
        <v>holder will receive is greater than the $2000 exercise price, investors will expect the warrant to be</v>
      </c>
      <c r="D57" s="129"/>
      <c r="E57" s="125"/>
      <c r="F57" s="125"/>
      <c r="G57" s="125"/>
      <c r="H57" s="127"/>
      <c r="I57" s="104"/>
      <c r="J57" s="104"/>
      <c r="K57" s="104"/>
      <c r="L57" s="104"/>
    </row>
    <row r="58" spans="1:12" ht="15.75">
      <c r="A58" s="104"/>
      <c r="B58" s="124"/>
      <c r="C58" s="125" t="str">
        <f>"exercised. The firm's stock price will reflect this information and will be priced at $"&amp;ROUND(D48,2)</f>
        <v>exercised. The firm's stock price will reflect this information and will be priced at $2388.89</v>
      </c>
      <c r="D58" s="129"/>
      <c r="E58" s="125"/>
      <c r="F58" s="125"/>
      <c r="G58" s="125"/>
      <c r="H58" s="127"/>
      <c r="I58" s="104"/>
      <c r="J58" s="104"/>
      <c r="K58" s="104"/>
      <c r="L58" s="104"/>
    </row>
    <row r="59" spans="1:12" ht="15.75">
      <c r="A59" s="104"/>
      <c r="B59" s="124"/>
      <c r="C59" s="125" t="str">
        <f>"per share on the warrant's expiration date."</f>
        <v>per share on the warrant's expiration date.</v>
      </c>
      <c r="D59" s="129"/>
      <c r="E59" s="125"/>
      <c r="F59" s="125"/>
      <c r="G59" s="125"/>
      <c r="H59" s="127"/>
      <c r="I59" s="104"/>
      <c r="J59" s="104"/>
      <c r="K59" s="104"/>
      <c r="L59" s="104"/>
    </row>
    <row r="60" spans="1:12" ht="15.75" thickBot="1">
      <c r="A60" s="104"/>
      <c r="B60" s="137"/>
      <c r="C60" s="138"/>
      <c r="D60" s="138"/>
      <c r="E60" s="138"/>
      <c r="F60" s="138"/>
      <c r="G60" s="138"/>
      <c r="H60" s="139"/>
      <c r="I60" s="104"/>
      <c r="J60" s="104"/>
      <c r="K60" s="104"/>
      <c r="L60" s="104"/>
    </row>
    <row r="61" spans="1:12" ht="15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</row>
    <row r="62" spans="1:12" ht="15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</row>
    <row r="63" spans="1:12" ht="15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</row>
    <row r="64" spans="1:12" ht="15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</row>
    <row r="65" spans="1:12" ht="15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</row>
    <row r="66" spans="1:12" ht="15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</row>
    <row r="67" spans="1:12" ht="15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</row>
    <row r="68" spans="1:12" ht="15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</row>
    <row r="69" spans="1:12" ht="1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</row>
    <row r="70" spans="1:12" ht="15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</row>
    <row r="71" spans="1:12" ht="15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</row>
    <row r="72" spans="1:12" ht="15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</row>
    <row r="74" spans="1:12" ht="15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</row>
    <row r="75" spans="1:12" ht="15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</row>
    <row r="76" spans="1:12" ht="15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</row>
    <row r="77" spans="1:12" ht="15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</row>
    <row r="78" spans="1:12" ht="15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</row>
    <row r="79" spans="1:12" ht="15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</row>
    <row r="80" spans="1:12" ht="15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</row>
    <row r="81" spans="1:12" ht="15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</row>
    <row r="82" spans="1:12" ht="15">
      <c r="A82" s="104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</row>
    <row r="83" spans="1:12" ht="15">
      <c r="A83" s="104"/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</row>
    <row r="84" spans="1:12" ht="1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">
      <c r="A85" s="104"/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</row>
    <row r="86" spans="1:12" ht="15">
      <c r="A86" s="104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</row>
    <row r="87" spans="1:12" ht="15">
      <c r="A87" s="104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</row>
    <row r="88" spans="1:12" ht="15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</row>
    <row r="89" spans="1:12" ht="15">
      <c r="A89" s="104"/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</row>
    <row r="90" spans="1:12" ht="15">
      <c r="A90" s="104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</row>
    <row r="91" spans="1:12" ht="15">
      <c r="A91" s="104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</row>
    <row r="92" spans="1:12" ht="15">
      <c r="A92" s="104"/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</row>
    <row r="93" spans="1:12" ht="15">
      <c r="A93" s="104"/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</row>
    <row r="94" spans="1:12" ht="15">
      <c r="A94" s="104"/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</row>
    <row r="95" spans="1:12" ht="1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</row>
    <row r="96" spans="1:12" ht="1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</row>
    <row r="97" spans="1:12" ht="1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</row>
    <row r="98" spans="1:12" ht="15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</row>
    <row r="99" spans="1:12" ht="15">
      <c r="A99" s="104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</row>
    <row r="100" spans="1:12" ht="15">
      <c r="A100" s="104"/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</row>
    <row r="101" spans="1:12" ht="15">
      <c r="A101" s="104"/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</row>
    <row r="102" spans="1:12" ht="15">
      <c r="A102" s="104"/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</row>
    <row r="103" spans="1:12" ht="15">
      <c r="A103" s="104"/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</row>
    <row r="104" spans="1:12" ht="15">
      <c r="A104" s="104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</row>
    <row r="105" spans="1:12" ht="15">
      <c r="A105" s="104"/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</row>
    <row r="106" spans="1:12" ht="15">
      <c r="A106" s="104"/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">
      <c r="A107" s="104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</row>
    <row r="108" spans="1:12" ht="15">
      <c r="A108" s="104"/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</row>
    <row r="109" spans="1:12" ht="15">
      <c r="A109" s="104"/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</row>
    <row r="110" spans="1:12" ht="15">
      <c r="A110" s="104"/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</row>
    <row r="111" spans="1:12" ht="15">
      <c r="A111" s="104"/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</row>
    <row r="112" spans="1:12" ht="15">
      <c r="A112" s="104"/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</row>
    <row r="113" spans="1:12" ht="15">
      <c r="A113" s="104"/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</row>
    <row r="114" spans="1:12" ht="15">
      <c r="A114" s="104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">
      <c r="A115" s="104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</row>
    <row r="116" spans="1:12" ht="15">
      <c r="A116" s="104"/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</row>
    <row r="117" spans="1:12" ht="15">
      <c r="A117" s="104"/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</row>
    <row r="118" spans="1:12" ht="15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</row>
    <row r="119" spans="1:12" ht="15">
      <c r="A119" s="104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</row>
    <row r="120" spans="1:12" ht="15">
      <c r="A120" s="104"/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</row>
    <row r="121" spans="1:12" ht="15">
      <c r="A121" s="104"/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</row>
    <row r="122" spans="1:12" ht="15">
      <c r="A122" s="104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</row>
    <row r="123" spans="1:12" ht="15">
      <c r="A123" s="104"/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</row>
    <row r="124" spans="1:12" ht="15">
      <c r="A124" s="104"/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1:12" ht="15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</row>
    <row r="126" spans="1:12" ht="15">
      <c r="A126" s="104"/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</row>
    <row r="127" spans="1:12" ht="15">
      <c r="A127" s="104"/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</row>
    <row r="128" spans="1:12" ht="15">
      <c r="A128" s="104"/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</row>
    <row r="129" spans="1:12" ht="15">
      <c r="A129" s="104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</row>
    <row r="130" spans="1:12" ht="15">
      <c r="A130" s="104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</row>
    <row r="131" spans="1:12" ht="15">
      <c r="A131" s="104"/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</row>
    <row r="132" spans="1:12" ht="15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</row>
    <row r="133" spans="1:12" ht="15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</row>
    <row r="134" spans="1:12" ht="15">
      <c r="A134" s="104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</row>
    <row r="135" spans="1:12" ht="15">
      <c r="A135" s="104"/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</row>
    <row r="136" spans="1:12" ht="15">
      <c r="A136" s="104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</row>
    <row r="137" spans="1:12" ht="15">
      <c r="A137" s="104"/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</row>
    <row r="138" spans="1:12" ht="15">
      <c r="A138" s="104"/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</row>
    <row r="139" spans="1:12" ht="15">
      <c r="A139" s="104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</row>
    <row r="140" spans="1:12" ht="15">
      <c r="A140" s="104"/>
      <c r="B140" s="104"/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</row>
    <row r="141" spans="1:12" ht="15">
      <c r="A141" s="104"/>
      <c r="B141" s="104"/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</row>
    <row r="142" spans="1:12" ht="15">
      <c r="A142" s="104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</row>
    <row r="143" spans="1:12" ht="15">
      <c r="A143" s="104"/>
      <c r="B143" s="104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</row>
    <row r="144" spans="1:12" ht="15">
      <c r="A144" s="104"/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</row>
    <row r="145" spans="1:12" ht="15">
      <c r="A145" s="104"/>
      <c r="B145" s="104"/>
      <c r="C145" s="104"/>
      <c r="D145" s="104"/>
      <c r="E145" s="104"/>
      <c r="F145" s="104"/>
      <c r="G145" s="104"/>
      <c r="H145" s="104"/>
      <c r="I145" s="104"/>
      <c r="J145" s="104"/>
      <c r="K145" s="104"/>
      <c r="L145" s="104"/>
    </row>
    <row r="146" spans="1:12" ht="15">
      <c r="A146" s="104"/>
      <c r="B146" s="104"/>
      <c r="C146" s="104"/>
      <c r="D146" s="104"/>
      <c r="E146" s="104"/>
      <c r="F146" s="104"/>
      <c r="G146" s="104"/>
      <c r="H146" s="104"/>
      <c r="I146" s="104"/>
      <c r="J146" s="104"/>
      <c r="K146" s="104"/>
      <c r="L146" s="104"/>
    </row>
    <row r="147" spans="1:12" ht="15">
      <c r="A147" s="104"/>
      <c r="B147" s="104"/>
      <c r="C147" s="104"/>
      <c r="D147" s="104"/>
      <c r="E147" s="104"/>
      <c r="F147" s="104"/>
      <c r="G147" s="104"/>
      <c r="H147" s="104"/>
      <c r="I147" s="104"/>
      <c r="J147" s="104"/>
      <c r="K147" s="104"/>
      <c r="L147" s="104"/>
    </row>
    <row r="148" spans="1:12" ht="15">
      <c r="A148" s="104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</row>
    <row r="149" spans="1:12" ht="15">
      <c r="A149" s="104"/>
      <c r="B149" s="104"/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</row>
    <row r="150" spans="1:12" ht="15">
      <c r="A150" s="104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</row>
    <row r="151" spans="1:12" ht="15">
      <c r="A151" s="104"/>
      <c r="B151" s="104"/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</row>
    <row r="152" spans="1:12" ht="15">
      <c r="A152" s="104"/>
      <c r="B152" s="104"/>
      <c r="C152" s="104"/>
      <c r="D152" s="104"/>
      <c r="E152" s="104"/>
      <c r="F152" s="104"/>
      <c r="G152" s="104"/>
      <c r="H152" s="104"/>
      <c r="I152" s="104"/>
      <c r="J152" s="104"/>
      <c r="K152" s="104"/>
      <c r="L152" s="104"/>
    </row>
    <row r="153" spans="1:12" ht="15">
      <c r="A153" s="104"/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</row>
    <row r="154" spans="1:12" ht="15">
      <c r="A154" s="104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</row>
    <row r="155" spans="1:12" ht="15">
      <c r="A155" s="104"/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</row>
    <row r="156" spans="1:12" ht="15">
      <c r="A156" s="104"/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</row>
    <row r="157" spans="1:12" ht="15">
      <c r="A157" s="104"/>
      <c r="B157" s="104"/>
      <c r="C157" s="104"/>
      <c r="D157" s="104"/>
      <c r="E157" s="104"/>
      <c r="F157" s="104"/>
      <c r="G157" s="104"/>
      <c r="H157" s="104"/>
      <c r="I157" s="104"/>
      <c r="J157" s="104"/>
      <c r="K157" s="104"/>
      <c r="L157" s="104"/>
    </row>
    <row r="158" spans="1:12" ht="15">
      <c r="A158" s="104"/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</row>
    <row r="159" spans="1:12" ht="15">
      <c r="A159" s="104"/>
      <c r="B159" s="104"/>
      <c r="C159" s="104"/>
      <c r="D159" s="104"/>
      <c r="E159" s="104"/>
      <c r="F159" s="104"/>
      <c r="G159" s="104"/>
      <c r="H159" s="104"/>
      <c r="I159" s="104"/>
      <c r="J159" s="104"/>
      <c r="K159" s="104"/>
      <c r="L159" s="104"/>
    </row>
    <row r="160" spans="1:12" ht="15">
      <c r="A160" s="104"/>
      <c r="B160" s="104"/>
      <c r="C160" s="104"/>
      <c r="D160" s="104"/>
      <c r="E160" s="104"/>
      <c r="F160" s="104"/>
      <c r="G160" s="104"/>
      <c r="H160" s="104"/>
      <c r="I160" s="104"/>
      <c r="J160" s="104"/>
      <c r="K160" s="104"/>
      <c r="L160" s="104"/>
    </row>
    <row r="161" spans="1:12" ht="15">
      <c r="A161" s="104"/>
      <c r="B161" s="104"/>
      <c r="C161" s="104"/>
      <c r="D161" s="104"/>
      <c r="E161" s="104"/>
      <c r="F161" s="104"/>
      <c r="G161" s="104"/>
      <c r="H161" s="104"/>
      <c r="I161" s="104"/>
      <c r="J161" s="104"/>
      <c r="K161" s="104"/>
      <c r="L161" s="104"/>
    </row>
    <row r="162" spans="1:12" ht="15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104"/>
      <c r="L162" s="104"/>
    </row>
    <row r="163" spans="1:12" ht="15">
      <c r="A163" s="104"/>
      <c r="B163" s="104"/>
      <c r="C163" s="104"/>
      <c r="D163" s="104"/>
      <c r="E163" s="104"/>
      <c r="F163" s="104"/>
      <c r="G163" s="104"/>
      <c r="H163" s="104"/>
      <c r="I163" s="104"/>
      <c r="J163" s="104"/>
      <c r="K163" s="104"/>
      <c r="L163" s="104"/>
    </row>
    <row r="164" spans="1:12" ht="15">
      <c r="A164" s="104"/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</row>
    <row r="165" spans="1:12" ht="15">
      <c r="A165" s="104"/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</row>
    <row r="166" spans="1:12" ht="15">
      <c r="A166" s="104"/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</row>
    <row r="167" spans="1:12" ht="15">
      <c r="A167" s="104"/>
      <c r="B167" s="104"/>
      <c r="C167" s="104"/>
      <c r="D167" s="104"/>
      <c r="E167" s="104"/>
      <c r="F167" s="104"/>
      <c r="G167" s="104"/>
      <c r="H167" s="104"/>
      <c r="I167" s="104"/>
      <c r="J167" s="104"/>
      <c r="K167" s="104"/>
      <c r="L167" s="104"/>
    </row>
    <row r="168" spans="1:12" ht="15">
      <c r="A168" s="104"/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</row>
    <row r="169" spans="1:12" ht="15">
      <c r="A169" s="104"/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</row>
    <row r="170" spans="1:12" ht="15">
      <c r="A170" s="104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</row>
    <row r="171" spans="1:12" ht="15">
      <c r="A171" s="104"/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</row>
    <row r="172" spans="1:12" ht="15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</row>
    <row r="173" spans="1:12" ht="15">
      <c r="A173" s="104"/>
      <c r="B173" s="104"/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</row>
    <row r="174" spans="1:12" ht="1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</row>
    <row r="175" spans="1:12" ht="15">
      <c r="A175" s="104"/>
      <c r="B175" s="104"/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</row>
    <row r="176" spans="1:12" ht="15">
      <c r="A176" s="104"/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</row>
    <row r="177" spans="1:12" ht="15">
      <c r="A177" s="104"/>
      <c r="B177" s="104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</row>
    <row r="178" spans="1:12" ht="15">
      <c r="A178" s="104"/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ht="15">
      <c r="A179" s="104"/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ht="15">
      <c r="A180" s="104"/>
      <c r="B180" s="104"/>
      <c r="C180" s="104"/>
      <c r="D180" s="104"/>
      <c r="E180" s="104"/>
      <c r="F180" s="104"/>
      <c r="G180" s="104"/>
      <c r="H180" s="104"/>
      <c r="I180" s="104"/>
      <c r="J180" s="104"/>
      <c r="K180" s="104"/>
      <c r="L180" s="104"/>
    </row>
    <row r="181" spans="1:12" ht="15">
      <c r="A181" s="104"/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</row>
    <row r="182" spans="1:12" ht="15">
      <c r="A182" s="104"/>
      <c r="B182" s="104"/>
      <c r="C182" s="104"/>
      <c r="D182" s="104"/>
      <c r="E182" s="104"/>
      <c r="F182" s="104"/>
      <c r="G182" s="104"/>
      <c r="H182" s="104"/>
      <c r="I182" s="104"/>
      <c r="J182" s="104"/>
      <c r="K182" s="104"/>
      <c r="L182" s="104"/>
    </row>
    <row r="183" spans="1:12" ht="15">
      <c r="A183" s="104"/>
      <c r="B183" s="104"/>
      <c r="C183" s="104"/>
      <c r="D183" s="104"/>
      <c r="E183" s="104"/>
      <c r="F183" s="104"/>
      <c r="G183" s="104"/>
      <c r="H183" s="104"/>
      <c r="I183" s="104"/>
      <c r="J183" s="104"/>
      <c r="K183" s="104"/>
      <c r="L183" s="104"/>
    </row>
    <row r="184" spans="1:12" ht="15">
      <c r="A184" s="104"/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</row>
    <row r="185" spans="1:12" ht="15">
      <c r="A185" s="104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</row>
    <row r="186" spans="1:12" ht="15">
      <c r="A186" s="104"/>
      <c r="B186" s="104"/>
      <c r="C186" s="104"/>
      <c r="D186" s="104"/>
      <c r="E186" s="104"/>
      <c r="F186" s="104"/>
      <c r="G186" s="104"/>
      <c r="H186" s="104"/>
      <c r="I186" s="104"/>
      <c r="J186" s="104"/>
      <c r="K186" s="104"/>
      <c r="L186" s="104"/>
    </row>
    <row r="187" spans="1:12" ht="15">
      <c r="A187" s="104"/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</row>
    <row r="188" spans="1:12" ht="15">
      <c r="A188" s="104"/>
      <c r="B188" s="104"/>
      <c r="C188" s="104"/>
      <c r="D188" s="104"/>
      <c r="E188" s="104"/>
      <c r="F188" s="104"/>
      <c r="G188" s="104"/>
      <c r="H188" s="104"/>
      <c r="I188" s="104"/>
      <c r="J188" s="104"/>
      <c r="K188" s="104"/>
      <c r="L188" s="104"/>
    </row>
    <row r="189" spans="1:12" ht="15">
      <c r="A189" s="104"/>
      <c r="B189" s="104"/>
      <c r="C189" s="104"/>
      <c r="D189" s="104"/>
      <c r="E189" s="104"/>
      <c r="F189" s="104"/>
      <c r="G189" s="104"/>
      <c r="H189" s="104"/>
      <c r="I189" s="104"/>
      <c r="J189" s="104"/>
      <c r="K189" s="104"/>
      <c r="L189" s="104"/>
    </row>
    <row r="190" spans="1:12" ht="15">
      <c r="A190" s="104"/>
      <c r="B190" s="104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</row>
    <row r="191" spans="1:12" ht="1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</row>
    <row r="192" spans="1:12" ht="15">
      <c r="A192" s="104"/>
      <c r="B192" s="104"/>
      <c r="C192" s="104"/>
      <c r="D192" s="104"/>
      <c r="E192" s="104"/>
      <c r="F192" s="104"/>
      <c r="G192" s="104"/>
      <c r="H192" s="104"/>
      <c r="I192" s="104"/>
      <c r="J192" s="104"/>
      <c r="K192" s="104"/>
      <c r="L192" s="104"/>
    </row>
    <row r="193" spans="1:12" ht="15">
      <c r="A193" s="104"/>
      <c r="B193" s="104"/>
      <c r="C193" s="104"/>
      <c r="D193" s="104"/>
      <c r="E193" s="104"/>
      <c r="F193" s="104"/>
      <c r="G193" s="104"/>
      <c r="H193" s="104"/>
      <c r="I193" s="104"/>
      <c r="J193" s="104"/>
      <c r="K193" s="104"/>
      <c r="L193" s="104"/>
    </row>
    <row r="194" spans="1:12" ht="15">
      <c r="A194" s="104"/>
      <c r="B194" s="104"/>
      <c r="C194" s="104"/>
      <c r="D194" s="104"/>
      <c r="E194" s="104"/>
      <c r="F194" s="104"/>
      <c r="G194" s="104"/>
      <c r="H194" s="104"/>
      <c r="I194" s="104"/>
      <c r="J194" s="104"/>
      <c r="K194" s="104"/>
      <c r="L194" s="104"/>
    </row>
    <row r="195" spans="1:12" ht="15">
      <c r="A195" s="104"/>
      <c r="B195" s="104"/>
      <c r="C195" s="104"/>
      <c r="D195" s="104"/>
      <c r="E195" s="104"/>
      <c r="F195" s="104"/>
      <c r="G195" s="104"/>
      <c r="H195" s="104"/>
      <c r="I195" s="104"/>
      <c r="J195" s="104"/>
      <c r="K195" s="104"/>
      <c r="L195" s="104"/>
    </row>
    <row r="196" spans="1:12" ht="15">
      <c r="A196" s="104"/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</row>
    <row r="197" spans="1:12" ht="15">
      <c r="A197" s="104"/>
      <c r="B197" s="104"/>
      <c r="C197" s="104"/>
      <c r="D197" s="104"/>
      <c r="E197" s="104"/>
      <c r="F197" s="104"/>
      <c r="G197" s="104"/>
      <c r="H197" s="104"/>
      <c r="I197" s="104"/>
      <c r="J197" s="104"/>
      <c r="K197" s="104"/>
      <c r="L197" s="104"/>
    </row>
    <row r="198" spans="1:12" ht="15">
      <c r="A198" s="104"/>
      <c r="B198" s="104"/>
      <c r="C198" s="104"/>
      <c r="D198" s="104"/>
      <c r="E198" s="104"/>
      <c r="F198" s="104"/>
      <c r="G198" s="104"/>
      <c r="H198" s="104"/>
      <c r="I198" s="104"/>
      <c r="J198" s="104"/>
      <c r="K198" s="104"/>
      <c r="L198" s="104"/>
    </row>
    <row r="199" spans="1:12" ht="15">
      <c r="A199" s="104"/>
      <c r="B199" s="104"/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</row>
    <row r="200" spans="1:12" ht="15">
      <c r="A200" s="104"/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</row>
    <row r="201" spans="1:12" ht="15">
      <c r="A201" s="104"/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</row>
    <row r="202" spans="1:12" ht="15">
      <c r="A202" s="104"/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</row>
    <row r="203" spans="1:12" ht="15">
      <c r="A203" s="104"/>
      <c r="B203" s="104"/>
      <c r="C203" s="104"/>
      <c r="D203" s="104"/>
      <c r="E203" s="104"/>
      <c r="F203" s="104"/>
      <c r="G203" s="104"/>
      <c r="H203" s="104"/>
      <c r="I203" s="104"/>
      <c r="J203" s="104"/>
      <c r="K203" s="104"/>
      <c r="L203" s="104"/>
    </row>
    <row r="204" spans="1:12" ht="15">
      <c r="A204" s="104"/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</row>
    <row r="205" spans="1:12" ht="15">
      <c r="A205" s="104"/>
      <c r="B205" s="104"/>
      <c r="C205" s="104"/>
      <c r="D205" s="104"/>
      <c r="E205" s="104"/>
      <c r="F205" s="104"/>
      <c r="G205" s="104"/>
      <c r="H205" s="104"/>
      <c r="I205" s="104"/>
      <c r="J205" s="104"/>
      <c r="K205" s="104"/>
      <c r="L205" s="104"/>
    </row>
    <row r="206" spans="1:12" ht="15">
      <c r="A206" s="104"/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</row>
    <row r="207" spans="1:12" ht="15">
      <c r="A207" s="104"/>
      <c r="B207" s="104"/>
      <c r="C207" s="104"/>
      <c r="D207" s="104"/>
      <c r="E207" s="104"/>
      <c r="F207" s="104"/>
      <c r="G207" s="104"/>
      <c r="H207" s="104"/>
      <c r="I207" s="104"/>
      <c r="J207" s="104"/>
      <c r="K207" s="104"/>
      <c r="L207" s="104"/>
    </row>
    <row r="208" spans="1:12" ht="15">
      <c r="A208" s="104"/>
      <c r="B208" s="104"/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</row>
    <row r="209" spans="1:12" ht="15">
      <c r="A209" s="104"/>
      <c r="B209" s="104"/>
      <c r="C209" s="104"/>
      <c r="D209" s="104"/>
      <c r="E209" s="104"/>
      <c r="F209" s="104"/>
      <c r="G209" s="104"/>
      <c r="H209" s="104"/>
      <c r="I209" s="104"/>
      <c r="J209" s="104"/>
      <c r="K209" s="104"/>
      <c r="L209" s="104"/>
    </row>
    <row r="210" spans="1:12" ht="15">
      <c r="A210" s="104"/>
      <c r="B210" s="104"/>
      <c r="C210" s="104"/>
      <c r="D210" s="104"/>
      <c r="E210" s="104"/>
      <c r="F210" s="104"/>
      <c r="G210" s="104"/>
      <c r="H210" s="104"/>
      <c r="I210" s="104"/>
      <c r="J210" s="104"/>
      <c r="K210" s="104"/>
      <c r="L210" s="104"/>
    </row>
    <row r="211" spans="1:12" ht="15">
      <c r="A211" s="104"/>
      <c r="B211" s="104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</row>
    <row r="212" spans="1:12" ht="15">
      <c r="A212" s="104"/>
      <c r="B212" s="104"/>
      <c r="C212" s="104"/>
      <c r="D212" s="104"/>
      <c r="E212" s="104"/>
      <c r="F212" s="104"/>
      <c r="G212" s="104"/>
      <c r="H212" s="104"/>
      <c r="I212" s="104"/>
      <c r="J212" s="104"/>
      <c r="K212" s="104"/>
      <c r="L212" s="104"/>
    </row>
    <row r="213" spans="1:12" ht="15">
      <c r="A213" s="104"/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</row>
    <row r="214" spans="1:12" ht="1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</row>
    <row r="215" spans="1:12" ht="1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</row>
    <row r="216" spans="1:12" ht="1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</row>
    <row r="217" spans="1:12" ht="1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</row>
    <row r="218" spans="1:12" ht="1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</row>
    <row r="219" spans="1:12" ht="1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</row>
    <row r="220" spans="1:12" ht="15">
      <c r="A220" s="104"/>
      <c r="B220" s="104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</row>
    <row r="221" spans="1:12" ht="1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</row>
    <row r="222" spans="1:12" ht="1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</row>
    <row r="223" spans="1:12" ht="15">
      <c r="A223" s="104"/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</row>
    <row r="224" spans="1:12" ht="1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</row>
    <row r="225" spans="1:12" ht="1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</row>
    <row r="226" spans="1:12" ht="15">
      <c r="A226" s="104"/>
      <c r="B226" s="104"/>
      <c r="C226" s="104"/>
      <c r="D226" s="104"/>
      <c r="E226" s="104"/>
      <c r="F226" s="104"/>
      <c r="G226" s="104"/>
      <c r="H226" s="104"/>
      <c r="I226" s="104"/>
      <c r="J226" s="104"/>
      <c r="K226" s="104"/>
      <c r="L226" s="104"/>
    </row>
    <row r="227" spans="1:12" ht="15">
      <c r="A227" s="104"/>
      <c r="B227" s="104"/>
      <c r="C227" s="104"/>
      <c r="D227" s="104"/>
      <c r="E227" s="104"/>
      <c r="F227" s="104"/>
      <c r="G227" s="104"/>
      <c r="H227" s="104"/>
      <c r="I227" s="104"/>
      <c r="J227" s="104"/>
      <c r="K227" s="104"/>
      <c r="L227" s="104"/>
    </row>
    <row r="228" spans="1:12" ht="1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</row>
    <row r="229" spans="1:12" ht="1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</row>
    <row r="230" spans="1:12" ht="1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</row>
    <row r="231" spans="1:12" ht="1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</row>
    <row r="232" spans="1:12" ht="1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</row>
    <row r="233" spans="1:12" ht="1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</row>
    <row r="234" spans="1:12" ht="15">
      <c r="A234" s="104"/>
      <c r="B234" s="104"/>
      <c r="C234" s="104"/>
      <c r="D234" s="104"/>
      <c r="E234" s="104"/>
      <c r="F234" s="104"/>
      <c r="G234" s="104"/>
      <c r="H234" s="104"/>
      <c r="I234" s="104"/>
      <c r="J234" s="104"/>
      <c r="K234" s="104"/>
      <c r="L234" s="104"/>
    </row>
    <row r="235" spans="1:12" ht="1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</row>
    <row r="236" spans="1:12" ht="1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</row>
    <row r="237" spans="1:12" ht="15">
      <c r="A237" s="104"/>
      <c r="B237" s="104"/>
      <c r="C237" s="104"/>
      <c r="D237" s="104"/>
      <c r="E237" s="104"/>
      <c r="F237" s="104"/>
      <c r="G237" s="104"/>
      <c r="H237" s="104"/>
      <c r="I237" s="104"/>
      <c r="J237" s="104"/>
      <c r="K237" s="104"/>
      <c r="L237" s="104"/>
    </row>
    <row r="238" spans="1:12" ht="1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</row>
    <row r="239" spans="1:12" ht="1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</row>
    <row r="240" spans="1:12" ht="15">
      <c r="A240" s="104"/>
      <c r="B240" s="104"/>
      <c r="C240" s="104"/>
      <c r="D240" s="104"/>
      <c r="E240" s="104"/>
      <c r="F240" s="104"/>
      <c r="G240" s="104"/>
      <c r="H240" s="104"/>
      <c r="I240" s="104"/>
      <c r="J240" s="104"/>
      <c r="K240" s="104"/>
      <c r="L240" s="104"/>
    </row>
    <row r="241" spans="1:12" ht="15">
      <c r="A241" s="104"/>
      <c r="B241" s="104"/>
      <c r="C241" s="104"/>
      <c r="D241" s="104"/>
      <c r="E241" s="104"/>
      <c r="F241" s="104"/>
      <c r="G241" s="104"/>
      <c r="H241" s="104"/>
      <c r="I241" s="104"/>
      <c r="J241" s="104"/>
      <c r="K241" s="104"/>
      <c r="L241" s="104"/>
    </row>
    <row r="242" spans="1:12" ht="15">
      <c r="A242" s="104"/>
      <c r="B242" s="104"/>
      <c r="C242" s="104"/>
      <c r="D242" s="104"/>
      <c r="E242" s="104"/>
      <c r="F242" s="104"/>
      <c r="G242" s="104"/>
      <c r="H242" s="104"/>
      <c r="I242" s="104"/>
      <c r="J242" s="104"/>
      <c r="K242" s="104"/>
      <c r="L242" s="104"/>
    </row>
    <row r="243" spans="1:12" ht="15">
      <c r="A243" s="104"/>
      <c r="B243" s="104"/>
      <c r="C243" s="104"/>
      <c r="D243" s="104"/>
      <c r="E243" s="104"/>
      <c r="F243" s="104"/>
      <c r="G243" s="104"/>
      <c r="H243" s="104"/>
      <c r="I243" s="104"/>
      <c r="J243" s="104"/>
      <c r="K243" s="104"/>
      <c r="L243" s="104"/>
    </row>
    <row r="244" spans="1:12" ht="15">
      <c r="A244" s="104"/>
      <c r="B244" s="104"/>
      <c r="C244" s="104"/>
      <c r="D244" s="104"/>
      <c r="E244" s="104"/>
      <c r="F244" s="104"/>
      <c r="G244" s="104"/>
      <c r="H244" s="104"/>
      <c r="I244" s="104"/>
      <c r="J244" s="104"/>
      <c r="K244" s="104"/>
      <c r="L244" s="104"/>
    </row>
    <row r="245" spans="1:12" ht="15">
      <c r="A245" s="104"/>
      <c r="B245" s="104"/>
      <c r="C245" s="104"/>
      <c r="D245" s="104"/>
      <c r="E245" s="104"/>
      <c r="F245" s="104"/>
      <c r="G245" s="104"/>
      <c r="H245" s="104"/>
      <c r="I245" s="104"/>
      <c r="J245" s="104"/>
      <c r="K245" s="104"/>
      <c r="L245" s="104"/>
    </row>
    <row r="246" spans="1:12" ht="15">
      <c r="A246" s="104"/>
      <c r="B246" s="104"/>
      <c r="C246" s="104"/>
      <c r="D246" s="104"/>
      <c r="E246" s="104"/>
      <c r="F246" s="104"/>
      <c r="G246" s="104"/>
      <c r="H246" s="104"/>
      <c r="I246" s="104"/>
      <c r="J246" s="104"/>
      <c r="K246" s="104"/>
      <c r="L246" s="104"/>
    </row>
    <row r="247" spans="1:12" ht="15">
      <c r="A247" s="104"/>
      <c r="B247" s="104"/>
      <c r="C247" s="104"/>
      <c r="D247" s="104"/>
      <c r="E247" s="104"/>
      <c r="F247" s="104"/>
      <c r="G247" s="104"/>
      <c r="H247" s="104"/>
      <c r="I247" s="104"/>
      <c r="J247" s="104"/>
      <c r="K247" s="104"/>
      <c r="L247" s="104"/>
    </row>
    <row r="248" spans="1:12" ht="15">
      <c r="A248" s="104"/>
      <c r="B248" s="104"/>
      <c r="C248" s="104"/>
      <c r="D248" s="104"/>
      <c r="E248" s="104"/>
      <c r="F248" s="104"/>
      <c r="G248" s="104"/>
      <c r="H248" s="104"/>
      <c r="I248" s="104"/>
      <c r="J248" s="104"/>
      <c r="K248" s="104"/>
      <c r="L248" s="104"/>
    </row>
    <row r="249" spans="1:12" ht="15">
      <c r="A249" s="104"/>
      <c r="B249" s="104"/>
      <c r="C249" s="104"/>
      <c r="D249" s="104"/>
      <c r="E249" s="104"/>
      <c r="F249" s="104"/>
      <c r="G249" s="104"/>
      <c r="H249" s="104"/>
      <c r="I249" s="104"/>
      <c r="J249" s="104"/>
      <c r="K249" s="104"/>
      <c r="L249" s="104"/>
    </row>
    <row r="250" spans="1:12" ht="15">
      <c r="A250" s="104"/>
      <c r="B250" s="104"/>
      <c r="C250" s="104"/>
      <c r="D250" s="104"/>
      <c r="E250" s="104"/>
      <c r="F250" s="104"/>
      <c r="G250" s="104"/>
      <c r="H250" s="104"/>
      <c r="I250" s="104"/>
      <c r="J250" s="104"/>
      <c r="K250" s="104"/>
      <c r="L250" s="104"/>
    </row>
    <row r="251" spans="1:12" ht="15">
      <c r="A251" s="104"/>
      <c r="B251" s="104"/>
      <c r="C251" s="104"/>
      <c r="D251" s="104"/>
      <c r="E251" s="104"/>
      <c r="F251" s="104"/>
      <c r="G251" s="104"/>
      <c r="H251" s="104"/>
      <c r="I251" s="104"/>
      <c r="J251" s="104"/>
      <c r="K251" s="104"/>
      <c r="L251" s="104"/>
    </row>
    <row r="252" spans="1:12" ht="15">
      <c r="A252" s="104"/>
      <c r="B252" s="104"/>
      <c r="C252" s="104"/>
      <c r="D252" s="104"/>
      <c r="E252" s="104"/>
      <c r="F252" s="104"/>
      <c r="G252" s="104"/>
      <c r="H252" s="104"/>
      <c r="I252" s="104"/>
      <c r="J252" s="104"/>
      <c r="K252" s="104"/>
      <c r="L252" s="104"/>
    </row>
    <row r="253" spans="1:12" ht="15">
      <c r="A253" s="104"/>
      <c r="B253" s="104"/>
      <c r="C253" s="104"/>
      <c r="D253" s="104"/>
      <c r="E253" s="104"/>
      <c r="F253" s="104"/>
      <c r="G253" s="104"/>
      <c r="H253" s="104"/>
      <c r="I253" s="104"/>
      <c r="J253" s="104"/>
      <c r="K253" s="104"/>
      <c r="L253" s="104"/>
    </row>
    <row r="254" spans="1:12" ht="15">
      <c r="A254" s="104"/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</row>
    <row r="255" spans="1:12" ht="15">
      <c r="A255" s="104"/>
      <c r="B255" s="104"/>
      <c r="C255" s="104"/>
      <c r="D255" s="104"/>
      <c r="E255" s="104"/>
      <c r="F255" s="104"/>
      <c r="G255" s="104"/>
      <c r="H255" s="104"/>
      <c r="I255" s="104"/>
      <c r="J255" s="104"/>
      <c r="K255" s="104"/>
      <c r="L255" s="104"/>
    </row>
    <row r="256" spans="1:12" ht="15">
      <c r="A256" s="104"/>
      <c r="B256" s="104"/>
      <c r="C256" s="104"/>
      <c r="D256" s="104"/>
      <c r="E256" s="104"/>
      <c r="F256" s="104"/>
      <c r="G256" s="104"/>
      <c r="H256" s="104"/>
      <c r="I256" s="104"/>
      <c r="J256" s="104"/>
      <c r="K256" s="104"/>
      <c r="L256" s="104"/>
    </row>
    <row r="257" spans="1:12" ht="15">
      <c r="A257" s="104"/>
      <c r="B257" s="104"/>
      <c r="C257" s="104"/>
      <c r="D257" s="104"/>
      <c r="E257" s="104"/>
      <c r="F257" s="104"/>
      <c r="G257" s="104"/>
      <c r="H257" s="104"/>
      <c r="I257" s="104"/>
      <c r="J257" s="104"/>
      <c r="K257" s="104"/>
      <c r="L257" s="104"/>
    </row>
    <row r="258" spans="1:12" ht="15">
      <c r="A258" s="104"/>
      <c r="B258" s="104"/>
      <c r="C258" s="104"/>
      <c r="D258" s="104"/>
      <c r="E258" s="104"/>
      <c r="F258" s="104"/>
      <c r="G258" s="104"/>
      <c r="H258" s="104"/>
      <c r="I258" s="104"/>
      <c r="J258" s="104"/>
      <c r="K258" s="104"/>
      <c r="L258" s="104"/>
    </row>
    <row r="259" spans="1:12" ht="15">
      <c r="A259" s="104"/>
      <c r="B259" s="104"/>
      <c r="C259" s="104"/>
      <c r="D259" s="104"/>
      <c r="E259" s="104"/>
      <c r="F259" s="104"/>
      <c r="G259" s="104"/>
      <c r="H259" s="104"/>
      <c r="I259" s="104"/>
      <c r="J259" s="104"/>
      <c r="K259" s="104"/>
      <c r="L259" s="104"/>
    </row>
    <row r="260" spans="1:12" ht="15">
      <c r="A260" s="104"/>
      <c r="B260" s="104"/>
      <c r="C260" s="104"/>
      <c r="D260" s="104"/>
      <c r="E260" s="104"/>
      <c r="F260" s="104"/>
      <c r="G260" s="104"/>
      <c r="H260" s="104"/>
      <c r="I260" s="104"/>
      <c r="J260" s="104"/>
      <c r="K260" s="104"/>
      <c r="L260" s="104"/>
    </row>
    <row r="261" spans="1:12" ht="15">
      <c r="A261" s="104"/>
      <c r="B261" s="104"/>
      <c r="C261" s="104"/>
      <c r="D261" s="104"/>
      <c r="E261" s="104"/>
      <c r="F261" s="104"/>
      <c r="G261" s="104"/>
      <c r="H261" s="104"/>
      <c r="I261" s="104"/>
      <c r="J261" s="104"/>
      <c r="K261" s="104"/>
      <c r="L261" s="104"/>
    </row>
    <row r="262" spans="1:12" ht="15">
      <c r="A262" s="104"/>
      <c r="B262" s="104"/>
      <c r="C262" s="104"/>
      <c r="D262" s="104"/>
      <c r="E262" s="104"/>
      <c r="F262" s="104"/>
      <c r="G262" s="104"/>
      <c r="H262" s="104"/>
      <c r="I262" s="104"/>
      <c r="J262" s="104"/>
      <c r="K262" s="104"/>
      <c r="L262" s="104"/>
    </row>
    <row r="263" spans="1:12" ht="15">
      <c r="A263" s="104"/>
      <c r="B263" s="104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</row>
    <row r="264" spans="1:12" ht="15">
      <c r="A264" s="104"/>
      <c r="B264" s="104"/>
      <c r="C264" s="104"/>
      <c r="D264" s="104"/>
      <c r="E264" s="104"/>
      <c r="F264" s="104"/>
      <c r="G264" s="104"/>
      <c r="H264" s="104"/>
      <c r="I264" s="104"/>
      <c r="J264" s="104"/>
      <c r="K264" s="104"/>
      <c r="L264" s="104"/>
    </row>
    <row r="265" spans="1:12" ht="15">
      <c r="A265" s="104"/>
      <c r="B265" s="104"/>
      <c r="C265" s="104"/>
      <c r="D265" s="104"/>
      <c r="E265" s="104"/>
      <c r="F265" s="104"/>
      <c r="G265" s="104"/>
      <c r="H265" s="104"/>
      <c r="I265" s="104"/>
      <c r="J265" s="104"/>
      <c r="K265" s="104"/>
      <c r="L265" s="104"/>
    </row>
    <row r="266" spans="1:12" ht="15">
      <c r="A266" s="104"/>
      <c r="B266" s="104"/>
      <c r="C266" s="104"/>
      <c r="D266" s="104"/>
      <c r="E266" s="104"/>
      <c r="F266" s="104"/>
      <c r="G266" s="104"/>
      <c r="H266" s="104"/>
      <c r="I266" s="104"/>
      <c r="J266" s="104"/>
      <c r="K266" s="104"/>
      <c r="L266" s="104"/>
    </row>
    <row r="267" spans="1:12" ht="15">
      <c r="A267" s="104"/>
      <c r="B267" s="104"/>
      <c r="C267" s="104"/>
      <c r="D267" s="104"/>
      <c r="E267" s="104"/>
      <c r="F267" s="104"/>
      <c r="G267" s="104"/>
      <c r="H267" s="104"/>
      <c r="I267" s="104"/>
      <c r="J267" s="104"/>
      <c r="K267" s="104"/>
      <c r="L267" s="104"/>
    </row>
    <row r="268" spans="1:12" ht="15">
      <c r="A268" s="104"/>
      <c r="B268" s="104"/>
      <c r="C268" s="104"/>
      <c r="D268" s="104"/>
      <c r="E268" s="104"/>
      <c r="F268" s="104"/>
      <c r="G268" s="104"/>
      <c r="H268" s="104"/>
      <c r="I268" s="104"/>
      <c r="J268" s="104"/>
      <c r="K268" s="104"/>
      <c r="L268" s="104"/>
    </row>
    <row r="269" spans="1:12" ht="15">
      <c r="A269" s="104"/>
      <c r="B269" s="104"/>
      <c r="C269" s="104"/>
      <c r="D269" s="104"/>
      <c r="E269" s="104"/>
      <c r="F269" s="104"/>
      <c r="G269" s="104"/>
      <c r="H269" s="104"/>
      <c r="I269" s="104"/>
      <c r="J269" s="104"/>
      <c r="K269" s="104"/>
      <c r="L269" s="104"/>
    </row>
    <row r="270" spans="1:12" ht="15">
      <c r="A270" s="104"/>
      <c r="B270" s="104"/>
      <c r="C270" s="104"/>
      <c r="D270" s="104"/>
      <c r="E270" s="104"/>
      <c r="F270" s="104"/>
      <c r="G270" s="104"/>
      <c r="H270" s="104"/>
      <c r="I270" s="104"/>
      <c r="J270" s="104"/>
      <c r="K270" s="104"/>
      <c r="L270" s="104"/>
    </row>
    <row r="271" spans="1:12" ht="15">
      <c r="A271" s="104"/>
      <c r="B271" s="104"/>
      <c r="C271" s="104"/>
      <c r="D271" s="104"/>
      <c r="E271" s="104"/>
      <c r="F271" s="104"/>
      <c r="G271" s="104"/>
      <c r="H271" s="104"/>
      <c r="I271" s="104"/>
      <c r="J271" s="104"/>
      <c r="K271" s="104"/>
      <c r="L271" s="104"/>
    </row>
    <row r="272" spans="1:12" ht="15">
      <c r="A272" s="104"/>
      <c r="B272" s="104"/>
      <c r="C272" s="104"/>
      <c r="D272" s="104"/>
      <c r="E272" s="104"/>
      <c r="F272" s="104"/>
      <c r="G272" s="104"/>
      <c r="H272" s="104"/>
      <c r="I272" s="104"/>
      <c r="J272" s="104"/>
      <c r="K272" s="104"/>
      <c r="L272" s="104"/>
    </row>
    <row r="273" spans="1:12" ht="15">
      <c r="A273" s="104"/>
      <c r="B273" s="104"/>
      <c r="C273" s="104"/>
      <c r="D273" s="104"/>
      <c r="E273" s="104"/>
      <c r="F273" s="104"/>
      <c r="G273" s="104"/>
      <c r="H273" s="104"/>
      <c r="I273" s="104"/>
      <c r="J273" s="104"/>
      <c r="K273" s="104"/>
      <c r="L273" s="104"/>
    </row>
    <row r="274" spans="1:12" ht="15">
      <c r="A274" s="104"/>
      <c r="B274" s="104"/>
      <c r="C274" s="104"/>
      <c r="D274" s="104"/>
      <c r="E274" s="104"/>
      <c r="F274" s="104"/>
      <c r="G274" s="104"/>
      <c r="H274" s="104"/>
      <c r="I274" s="104"/>
      <c r="J274" s="104"/>
      <c r="K274" s="104"/>
      <c r="L274" s="104"/>
    </row>
    <row r="275" spans="1:12" ht="15">
      <c r="A275" s="104"/>
      <c r="B275" s="104"/>
      <c r="C275" s="104"/>
      <c r="D275" s="104"/>
      <c r="E275" s="104"/>
      <c r="F275" s="104"/>
      <c r="G275" s="104"/>
      <c r="H275" s="104"/>
      <c r="I275" s="104"/>
      <c r="J275" s="104"/>
      <c r="K275" s="104"/>
      <c r="L275" s="104"/>
    </row>
    <row r="276" spans="1:12" ht="15">
      <c r="A276" s="104"/>
      <c r="B276" s="104"/>
      <c r="C276" s="104"/>
      <c r="D276" s="104"/>
      <c r="E276" s="104"/>
      <c r="F276" s="104"/>
      <c r="G276" s="104"/>
      <c r="H276" s="104"/>
      <c r="I276" s="104"/>
      <c r="J276" s="104"/>
      <c r="K276" s="104"/>
      <c r="L276" s="104"/>
    </row>
    <row r="277" spans="1:12" ht="15">
      <c r="A277" s="104"/>
      <c r="B277" s="104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</row>
    <row r="278" spans="1:12" ht="15">
      <c r="A278" s="104"/>
      <c r="B278" s="104"/>
      <c r="C278" s="104"/>
      <c r="D278" s="104"/>
      <c r="E278" s="104"/>
      <c r="F278" s="104"/>
      <c r="G278" s="104"/>
      <c r="H278" s="104"/>
      <c r="I278" s="104"/>
      <c r="J278" s="104"/>
      <c r="K278" s="104"/>
      <c r="L278" s="104"/>
    </row>
    <row r="279" spans="1:12" ht="15">
      <c r="A279" s="104"/>
      <c r="B279" s="104"/>
      <c r="C279" s="104"/>
      <c r="D279" s="104"/>
      <c r="E279" s="104"/>
      <c r="F279" s="104"/>
      <c r="G279" s="104"/>
      <c r="H279" s="104"/>
      <c r="I279" s="104"/>
      <c r="J279" s="104"/>
      <c r="K279" s="104"/>
      <c r="L279" s="104"/>
    </row>
    <row r="280" spans="1:12" ht="15">
      <c r="A280" s="104"/>
      <c r="B280" s="104"/>
      <c r="C280" s="104"/>
      <c r="D280" s="104"/>
      <c r="E280" s="104"/>
      <c r="F280" s="104"/>
      <c r="G280" s="104"/>
      <c r="H280" s="104"/>
      <c r="I280" s="104"/>
      <c r="J280" s="104"/>
      <c r="K280" s="104"/>
      <c r="L280" s="104"/>
    </row>
    <row r="281" spans="1:12" ht="15">
      <c r="A281" s="104"/>
      <c r="B281" s="104"/>
      <c r="C281" s="104"/>
      <c r="D281" s="104"/>
      <c r="E281" s="104"/>
      <c r="F281" s="104"/>
      <c r="G281" s="104"/>
      <c r="H281" s="104"/>
      <c r="I281" s="104"/>
      <c r="J281" s="104"/>
      <c r="K281" s="104"/>
      <c r="L281" s="104"/>
    </row>
    <row r="282" spans="1:12" ht="15">
      <c r="A282" s="104"/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</row>
    <row r="283" spans="1:12" ht="15">
      <c r="A283" s="104"/>
      <c r="B283" s="104"/>
      <c r="C283" s="104"/>
      <c r="D283" s="104"/>
      <c r="E283" s="104"/>
      <c r="F283" s="104"/>
      <c r="G283" s="104"/>
      <c r="H283" s="104"/>
      <c r="I283" s="104"/>
      <c r="J283" s="104"/>
      <c r="K283" s="104"/>
      <c r="L283" s="104"/>
    </row>
    <row r="284" spans="1:12" ht="15">
      <c r="A284" s="104"/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</row>
    <row r="285" spans="1:12" ht="15">
      <c r="A285" s="104"/>
      <c r="B285" s="104"/>
      <c r="C285" s="104"/>
      <c r="D285" s="104"/>
      <c r="E285" s="104"/>
      <c r="F285" s="104"/>
      <c r="G285" s="104"/>
      <c r="H285" s="104"/>
      <c r="I285" s="104"/>
      <c r="J285" s="104"/>
      <c r="K285" s="104"/>
      <c r="L285" s="104"/>
    </row>
    <row r="286" spans="1:12" ht="15">
      <c r="A286" s="104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</row>
    <row r="287" spans="1:12" ht="15">
      <c r="A287" s="104"/>
      <c r="B287" s="104"/>
      <c r="C287" s="104"/>
      <c r="D287" s="104"/>
      <c r="E287" s="104"/>
      <c r="F287" s="104"/>
      <c r="G287" s="104"/>
      <c r="H287" s="104"/>
      <c r="I287" s="104"/>
      <c r="J287" s="104"/>
      <c r="K287" s="104"/>
      <c r="L287" s="104"/>
    </row>
    <row r="288" spans="1:12" ht="15">
      <c r="A288" s="104"/>
      <c r="B288" s="104"/>
      <c r="C288" s="104"/>
      <c r="D288" s="104"/>
      <c r="E288" s="104"/>
      <c r="F288" s="104"/>
      <c r="G288" s="104"/>
      <c r="H288" s="104"/>
      <c r="I288" s="104"/>
      <c r="J288" s="104"/>
      <c r="K288" s="104"/>
      <c r="L288" s="104"/>
    </row>
    <row r="289" spans="1:12" ht="15">
      <c r="A289" s="104"/>
      <c r="B289" s="104"/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</row>
    <row r="290" spans="1:12" ht="15">
      <c r="A290" s="104"/>
      <c r="B290" s="104"/>
      <c r="C290" s="104"/>
      <c r="D290" s="104"/>
      <c r="E290" s="104"/>
      <c r="F290" s="104"/>
      <c r="G290" s="104"/>
      <c r="H290" s="104"/>
      <c r="I290" s="104"/>
      <c r="J290" s="104"/>
      <c r="K290" s="104"/>
      <c r="L290" s="104"/>
    </row>
    <row r="291" spans="1:12" ht="15">
      <c r="A291" s="104"/>
      <c r="B291" s="104"/>
      <c r="C291" s="104"/>
      <c r="D291" s="104"/>
      <c r="E291" s="104"/>
      <c r="F291" s="104"/>
      <c r="G291" s="104"/>
      <c r="H291" s="104"/>
      <c r="I291" s="104"/>
      <c r="J291" s="104"/>
      <c r="K291" s="104"/>
      <c r="L291" s="104"/>
    </row>
    <row r="292" spans="1:12" ht="15">
      <c r="A292" s="104"/>
      <c r="B292" s="104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</row>
    <row r="293" spans="1:12" ht="15">
      <c r="A293" s="104"/>
      <c r="B293" s="104"/>
      <c r="C293" s="104"/>
      <c r="D293" s="104"/>
      <c r="E293" s="104"/>
      <c r="F293" s="104"/>
      <c r="G293" s="104"/>
      <c r="H293" s="104"/>
      <c r="I293" s="104"/>
      <c r="J293" s="104"/>
      <c r="K293" s="104"/>
      <c r="L293" s="104"/>
    </row>
    <row r="294" spans="1:12" ht="15">
      <c r="A294" s="104"/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</row>
    <row r="295" spans="1:12" ht="15">
      <c r="A295" s="104"/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</row>
    <row r="296" spans="1:12" ht="15">
      <c r="A296" s="104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</row>
    <row r="297" spans="1:12" ht="15">
      <c r="A297" s="104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</row>
    <row r="298" spans="1:12" ht="15">
      <c r="A298" s="104"/>
      <c r="B298" s="104"/>
      <c r="C298" s="104"/>
      <c r="D298" s="104"/>
      <c r="E298" s="104"/>
      <c r="F298" s="104"/>
      <c r="G298" s="104"/>
      <c r="H298" s="104"/>
      <c r="I298" s="104"/>
      <c r="J298" s="104"/>
      <c r="K298" s="104"/>
      <c r="L298" s="104"/>
    </row>
    <row r="299" spans="1:12" ht="15">
      <c r="A299" s="104"/>
      <c r="B299" s="104"/>
      <c r="C299" s="104"/>
      <c r="D299" s="104"/>
      <c r="E299" s="104"/>
      <c r="F299" s="104"/>
      <c r="G299" s="104"/>
      <c r="H299" s="104"/>
      <c r="I299" s="104"/>
      <c r="J299" s="104"/>
      <c r="K299" s="104"/>
      <c r="L299" s="104"/>
    </row>
    <row r="300" spans="1:12" ht="15">
      <c r="A300" s="104"/>
      <c r="B300" s="104"/>
      <c r="C300" s="104"/>
      <c r="D300" s="104"/>
      <c r="E300" s="104"/>
      <c r="F300" s="104"/>
      <c r="G300" s="104"/>
      <c r="H300" s="104"/>
      <c r="I300" s="104"/>
      <c r="J300" s="104"/>
      <c r="K300" s="104"/>
      <c r="L300" s="104"/>
    </row>
    <row r="301" spans="1:12" ht="15">
      <c r="A301" s="104"/>
      <c r="B301" s="104"/>
      <c r="C301" s="104"/>
      <c r="D301" s="104"/>
      <c r="E301" s="104"/>
      <c r="F301" s="104"/>
      <c r="G301" s="104"/>
      <c r="H301" s="104"/>
      <c r="I301" s="104"/>
      <c r="J301" s="104"/>
      <c r="K301" s="104"/>
      <c r="L301" s="104"/>
    </row>
    <row r="302" spans="1:12" ht="15">
      <c r="A302" s="104"/>
      <c r="B302" s="104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</row>
    <row r="303" spans="1:12" ht="15">
      <c r="A303" s="104"/>
      <c r="B303" s="104"/>
      <c r="C303" s="104"/>
      <c r="D303" s="104"/>
      <c r="E303" s="104"/>
      <c r="F303" s="104"/>
      <c r="G303" s="104"/>
      <c r="H303" s="104"/>
      <c r="I303" s="104"/>
      <c r="J303" s="104"/>
      <c r="K303" s="104"/>
      <c r="L303" s="104"/>
    </row>
    <row r="304" spans="1:12" ht="15">
      <c r="A304" s="104"/>
      <c r="B304" s="104"/>
      <c r="C304" s="104"/>
      <c r="D304" s="104"/>
      <c r="E304" s="104"/>
      <c r="F304" s="104"/>
      <c r="G304" s="104"/>
      <c r="H304" s="104"/>
      <c r="I304" s="104"/>
      <c r="J304" s="104"/>
      <c r="K304" s="104"/>
      <c r="L304" s="104"/>
    </row>
    <row r="305" spans="1:12" ht="15">
      <c r="A305" s="104"/>
      <c r="B305" s="104"/>
      <c r="C305" s="104"/>
      <c r="D305" s="104"/>
      <c r="E305" s="104"/>
      <c r="F305" s="104"/>
      <c r="G305" s="104"/>
      <c r="H305" s="104"/>
      <c r="I305" s="104"/>
      <c r="J305" s="104"/>
      <c r="K305" s="104"/>
      <c r="L305" s="104"/>
    </row>
    <row r="306" spans="1:12" ht="15">
      <c r="A306" s="104"/>
      <c r="B306" s="104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</row>
    <row r="307" spans="1:12" ht="15">
      <c r="A307" s="104"/>
      <c r="B307" s="104"/>
      <c r="C307" s="104"/>
      <c r="D307" s="104"/>
      <c r="E307" s="104"/>
      <c r="F307" s="104"/>
      <c r="G307" s="104"/>
      <c r="H307" s="104"/>
      <c r="I307" s="104"/>
      <c r="J307" s="104"/>
      <c r="K307" s="104"/>
      <c r="L307" s="104"/>
    </row>
    <row r="308" spans="1:12" ht="15">
      <c r="A308" s="104"/>
      <c r="B308" s="104"/>
      <c r="C308" s="104"/>
      <c r="D308" s="104"/>
      <c r="E308" s="104"/>
      <c r="F308" s="104"/>
      <c r="G308" s="104"/>
      <c r="H308" s="104"/>
      <c r="I308" s="104"/>
      <c r="J308" s="104"/>
      <c r="K308" s="104"/>
      <c r="L308" s="104"/>
    </row>
    <row r="309" spans="1:12" ht="15">
      <c r="A309" s="104"/>
      <c r="B309" s="104"/>
      <c r="C309" s="104"/>
      <c r="D309" s="104"/>
      <c r="E309" s="104"/>
      <c r="F309" s="104"/>
      <c r="G309" s="104"/>
      <c r="H309" s="104"/>
      <c r="I309" s="104"/>
      <c r="J309" s="104"/>
      <c r="K309" s="104"/>
      <c r="L309" s="104"/>
    </row>
    <row r="310" spans="1:12" ht="15">
      <c r="A310" s="104"/>
      <c r="B310" s="104"/>
      <c r="C310" s="104"/>
      <c r="D310" s="104"/>
      <c r="E310" s="104"/>
      <c r="F310" s="104"/>
      <c r="G310" s="104"/>
      <c r="H310" s="104"/>
      <c r="I310" s="104"/>
      <c r="J310" s="104"/>
      <c r="K310" s="104"/>
      <c r="L310" s="104"/>
    </row>
    <row r="311" spans="1:12" ht="15">
      <c r="A311" s="104"/>
      <c r="B311" s="104"/>
      <c r="C311" s="104"/>
      <c r="D311" s="104"/>
      <c r="E311" s="104"/>
      <c r="F311" s="104"/>
      <c r="G311" s="104"/>
      <c r="H311" s="104"/>
      <c r="I311" s="104"/>
      <c r="J311" s="104"/>
      <c r="K311" s="104"/>
      <c r="L311" s="104"/>
    </row>
    <row r="312" spans="1:12" ht="15">
      <c r="A312" s="104"/>
      <c r="B312" s="104"/>
      <c r="C312" s="104"/>
      <c r="D312" s="104"/>
      <c r="E312" s="104"/>
      <c r="F312" s="104"/>
      <c r="G312" s="104"/>
      <c r="H312" s="104"/>
      <c r="I312" s="104"/>
      <c r="J312" s="104"/>
      <c r="K312" s="104"/>
      <c r="L312" s="104"/>
    </row>
    <row r="313" spans="1:12" ht="15">
      <c r="A313" s="104"/>
      <c r="B313" s="104"/>
      <c r="C313" s="104"/>
      <c r="D313" s="104"/>
      <c r="E313" s="104"/>
      <c r="F313" s="104"/>
      <c r="G313" s="104"/>
      <c r="H313" s="104"/>
      <c r="I313" s="104"/>
      <c r="J313" s="104"/>
      <c r="K313" s="104"/>
      <c r="L313" s="104"/>
    </row>
    <row r="314" spans="1:12" ht="15">
      <c r="A314" s="104"/>
      <c r="B314" s="104"/>
      <c r="C314" s="104"/>
      <c r="D314" s="104"/>
      <c r="E314" s="104"/>
      <c r="F314" s="104"/>
      <c r="G314" s="104"/>
      <c r="H314" s="104"/>
      <c r="I314" s="104"/>
      <c r="J314" s="104"/>
      <c r="K314" s="104"/>
      <c r="L314" s="104"/>
    </row>
    <row r="315" spans="1:12" ht="15">
      <c r="A315" s="104"/>
      <c r="B315" s="104"/>
      <c r="C315" s="104"/>
      <c r="D315" s="104"/>
      <c r="E315" s="104"/>
      <c r="F315" s="104"/>
      <c r="G315" s="104"/>
      <c r="H315" s="104"/>
      <c r="I315" s="104"/>
      <c r="J315" s="104"/>
      <c r="K315" s="104"/>
      <c r="L315" s="104"/>
    </row>
    <row r="316" spans="1:12" ht="15">
      <c r="A316" s="104"/>
      <c r="B316" s="104"/>
      <c r="C316" s="104"/>
      <c r="D316" s="104"/>
      <c r="E316" s="104"/>
      <c r="F316" s="104"/>
      <c r="G316" s="104"/>
      <c r="H316" s="104"/>
      <c r="I316" s="104"/>
      <c r="J316" s="104"/>
      <c r="K316" s="104"/>
      <c r="L316" s="104"/>
    </row>
    <row r="317" spans="1:12" ht="15">
      <c r="A317" s="104"/>
      <c r="B317" s="104"/>
      <c r="C317" s="104"/>
      <c r="D317" s="104"/>
      <c r="E317" s="104"/>
      <c r="F317" s="104"/>
      <c r="G317" s="104"/>
      <c r="H317" s="104"/>
      <c r="I317" s="104"/>
      <c r="J317" s="104"/>
      <c r="K317" s="104"/>
      <c r="L317" s="104"/>
    </row>
    <row r="318" spans="1:12" ht="15">
      <c r="A318" s="104"/>
      <c r="B318" s="104"/>
      <c r="C318" s="104"/>
      <c r="D318" s="104"/>
      <c r="E318" s="104"/>
      <c r="F318" s="104"/>
      <c r="G318" s="104"/>
      <c r="H318" s="104"/>
      <c r="I318" s="104"/>
      <c r="J318" s="104"/>
      <c r="K318" s="104"/>
      <c r="L318" s="104"/>
    </row>
    <row r="319" spans="1:12" ht="15">
      <c r="A319" s="104"/>
      <c r="B319" s="104"/>
      <c r="C319" s="104"/>
      <c r="D319" s="104"/>
      <c r="E319" s="104"/>
      <c r="F319" s="104"/>
      <c r="G319" s="104"/>
      <c r="H319" s="104"/>
      <c r="I319" s="104"/>
      <c r="J319" s="104"/>
      <c r="K319" s="104"/>
      <c r="L319" s="104"/>
    </row>
    <row r="320" spans="1:12" ht="15">
      <c r="A320" s="104"/>
      <c r="B320" s="104"/>
      <c r="C320" s="104"/>
      <c r="D320" s="104"/>
      <c r="E320" s="104"/>
      <c r="F320" s="104"/>
      <c r="G320" s="104"/>
      <c r="H320" s="104"/>
      <c r="I320" s="104"/>
      <c r="J320" s="104"/>
      <c r="K320" s="104"/>
      <c r="L320" s="104"/>
    </row>
    <row r="321" spans="1:12" ht="15">
      <c r="A321" s="104"/>
      <c r="B321" s="104"/>
      <c r="C321" s="104"/>
      <c r="D321" s="104"/>
      <c r="E321" s="104"/>
      <c r="F321" s="104"/>
      <c r="G321" s="104"/>
      <c r="H321" s="104"/>
      <c r="I321" s="104"/>
      <c r="J321" s="104"/>
      <c r="K321" s="104"/>
      <c r="L321" s="104"/>
    </row>
    <row r="322" spans="1:12" ht="15">
      <c r="A322" s="104"/>
      <c r="B322" s="104"/>
      <c r="C322" s="104"/>
      <c r="D322" s="104"/>
      <c r="E322" s="104"/>
      <c r="F322" s="104"/>
      <c r="G322" s="104"/>
      <c r="H322" s="104"/>
      <c r="I322" s="104"/>
      <c r="J322" s="104"/>
      <c r="K322" s="104"/>
      <c r="L322" s="104"/>
    </row>
    <row r="323" spans="1:12" ht="15">
      <c r="A323" s="104"/>
      <c r="B323" s="104"/>
      <c r="C323" s="104"/>
      <c r="D323" s="104"/>
      <c r="E323" s="104"/>
      <c r="F323" s="104"/>
      <c r="G323" s="104"/>
      <c r="H323" s="104"/>
      <c r="I323" s="104"/>
      <c r="J323" s="104"/>
      <c r="K323" s="104"/>
      <c r="L323" s="104"/>
    </row>
    <row r="324" spans="1:12" ht="15">
      <c r="A324" s="104"/>
      <c r="B324" s="104"/>
      <c r="C324" s="104"/>
      <c r="D324" s="104"/>
      <c r="E324" s="104"/>
      <c r="F324" s="104"/>
      <c r="G324" s="104"/>
      <c r="H324" s="104"/>
      <c r="I324" s="104"/>
      <c r="J324" s="104"/>
      <c r="K324" s="104"/>
      <c r="L324" s="104"/>
    </row>
    <row r="325" spans="1:12" ht="15">
      <c r="A325" s="104"/>
      <c r="B325" s="104"/>
      <c r="C325" s="104"/>
      <c r="D325" s="104"/>
      <c r="E325" s="104"/>
      <c r="F325" s="104"/>
      <c r="G325" s="104"/>
      <c r="H325" s="104"/>
      <c r="I325" s="104"/>
      <c r="J325" s="104"/>
      <c r="K325" s="104"/>
      <c r="L325" s="104"/>
    </row>
    <row r="326" spans="1:12" ht="15">
      <c r="A326" s="104"/>
      <c r="B326" s="104"/>
      <c r="C326" s="104"/>
      <c r="D326" s="104"/>
      <c r="E326" s="104"/>
      <c r="F326" s="104"/>
      <c r="G326" s="104"/>
      <c r="H326" s="104"/>
      <c r="I326" s="104"/>
      <c r="J326" s="104"/>
      <c r="K326" s="104"/>
      <c r="L326" s="104"/>
    </row>
    <row r="327" spans="1:12" ht="15">
      <c r="A327" s="104"/>
      <c r="B327" s="104"/>
      <c r="C327" s="104"/>
      <c r="D327" s="104"/>
      <c r="E327" s="104"/>
      <c r="F327" s="104"/>
      <c r="G327" s="104"/>
      <c r="H327" s="104"/>
      <c r="I327" s="104"/>
      <c r="J327" s="104"/>
      <c r="K327" s="104"/>
      <c r="L327" s="104"/>
    </row>
    <row r="328" spans="1:12" ht="15">
      <c r="A328" s="104"/>
      <c r="B328" s="104"/>
      <c r="C328" s="104"/>
      <c r="D328" s="104"/>
      <c r="E328" s="104"/>
      <c r="F328" s="104"/>
      <c r="G328" s="104"/>
      <c r="H328" s="104"/>
      <c r="I328" s="104"/>
      <c r="J328" s="104"/>
      <c r="K328" s="104"/>
      <c r="L328" s="104"/>
    </row>
    <row r="329" spans="1:12" ht="15">
      <c r="A329" s="104"/>
      <c r="B329" s="104"/>
      <c r="C329" s="104"/>
      <c r="D329" s="104"/>
      <c r="E329" s="104"/>
      <c r="F329" s="104"/>
      <c r="G329" s="104"/>
      <c r="H329" s="104"/>
      <c r="I329" s="104"/>
      <c r="J329" s="104"/>
      <c r="K329" s="104"/>
      <c r="L329" s="104"/>
    </row>
    <row r="330" spans="1:12" ht="15">
      <c r="A330" s="104"/>
      <c r="B330" s="104"/>
      <c r="C330" s="104"/>
      <c r="D330" s="104"/>
      <c r="E330" s="104"/>
      <c r="F330" s="104"/>
      <c r="G330" s="104"/>
      <c r="H330" s="104"/>
      <c r="I330" s="104"/>
      <c r="J330" s="104"/>
      <c r="K330" s="104"/>
      <c r="L330" s="104"/>
    </row>
    <row r="331" spans="1:12" ht="15">
      <c r="A331" s="104"/>
      <c r="B331" s="104"/>
      <c r="C331" s="104"/>
      <c r="D331" s="104"/>
      <c r="E331" s="104"/>
      <c r="F331" s="104"/>
      <c r="G331" s="104"/>
      <c r="H331" s="104"/>
      <c r="I331" s="104"/>
      <c r="J331" s="104"/>
      <c r="K331" s="104"/>
      <c r="L331" s="104"/>
    </row>
    <row r="332" spans="1:12" ht="15">
      <c r="A332" s="104"/>
      <c r="B332" s="104"/>
      <c r="C332" s="104"/>
      <c r="D332" s="104"/>
      <c r="E332" s="104"/>
      <c r="F332" s="104"/>
      <c r="G332" s="104"/>
      <c r="H332" s="104"/>
      <c r="I332" s="104"/>
      <c r="J332" s="104"/>
      <c r="K332" s="104"/>
      <c r="L332" s="104"/>
    </row>
    <row r="333" spans="1:12" ht="15">
      <c r="A333" s="104"/>
      <c r="B333" s="104"/>
      <c r="C333" s="104"/>
      <c r="D333" s="104"/>
      <c r="E333" s="104"/>
      <c r="F333" s="104"/>
      <c r="G333" s="104"/>
      <c r="H333" s="104"/>
      <c r="I333" s="104"/>
      <c r="J333" s="104"/>
      <c r="K333" s="104"/>
      <c r="L333" s="104"/>
    </row>
    <row r="334" spans="1:12" ht="15">
      <c r="A334" s="104"/>
      <c r="B334" s="104"/>
      <c r="C334" s="104"/>
      <c r="D334" s="104"/>
      <c r="E334" s="104"/>
      <c r="F334" s="104"/>
      <c r="G334" s="104"/>
      <c r="H334" s="104"/>
      <c r="I334" s="104"/>
      <c r="J334" s="104"/>
      <c r="K334" s="104"/>
      <c r="L334" s="104"/>
    </row>
    <row r="335" spans="1:12" ht="15">
      <c r="A335" s="104"/>
      <c r="B335" s="104"/>
      <c r="C335" s="104"/>
      <c r="D335" s="104"/>
      <c r="E335" s="104"/>
      <c r="F335" s="104"/>
      <c r="G335" s="104"/>
      <c r="H335" s="104"/>
      <c r="I335" s="104"/>
      <c r="J335" s="104"/>
      <c r="K335" s="104"/>
      <c r="L335" s="104"/>
    </row>
    <row r="336" spans="1:12" ht="15">
      <c r="A336" s="104"/>
      <c r="B336" s="104"/>
      <c r="C336" s="104"/>
      <c r="D336" s="104"/>
      <c r="E336" s="104"/>
      <c r="F336" s="104"/>
      <c r="G336" s="104"/>
      <c r="H336" s="104"/>
      <c r="I336" s="104"/>
      <c r="J336" s="104"/>
      <c r="K336" s="104"/>
      <c r="L336" s="104"/>
    </row>
    <row r="337" spans="1:12" ht="15">
      <c r="A337" s="104"/>
      <c r="B337" s="104"/>
      <c r="C337" s="104"/>
      <c r="D337" s="104"/>
      <c r="E337" s="104"/>
      <c r="F337" s="104"/>
      <c r="G337" s="104"/>
      <c r="H337" s="104"/>
      <c r="I337" s="104"/>
      <c r="J337" s="104"/>
      <c r="K337" s="104"/>
      <c r="L337" s="104"/>
    </row>
    <row r="338" spans="1:12" ht="15">
      <c r="A338" s="104"/>
      <c r="B338" s="104"/>
      <c r="C338" s="104"/>
      <c r="D338" s="104"/>
      <c r="E338" s="104"/>
      <c r="F338" s="104"/>
      <c r="G338" s="104"/>
      <c r="H338" s="104"/>
      <c r="I338" s="104"/>
      <c r="J338" s="104"/>
      <c r="K338" s="104"/>
      <c r="L338" s="104"/>
    </row>
    <row r="339" spans="1:12" ht="15">
      <c r="A339" s="104"/>
      <c r="B339" s="104"/>
      <c r="C339" s="104"/>
      <c r="D339" s="104"/>
      <c r="E339" s="104"/>
      <c r="F339" s="104"/>
      <c r="G339" s="104"/>
      <c r="H339" s="104"/>
      <c r="I339" s="104"/>
      <c r="J339" s="104"/>
      <c r="K339" s="104"/>
      <c r="L339" s="104"/>
    </row>
    <row r="340" spans="1:12" ht="15">
      <c r="A340" s="104"/>
      <c r="B340" s="104"/>
      <c r="C340" s="104"/>
      <c r="D340" s="104"/>
      <c r="E340" s="104"/>
      <c r="F340" s="104"/>
      <c r="G340" s="104"/>
      <c r="H340" s="104"/>
      <c r="I340" s="104"/>
      <c r="J340" s="104"/>
      <c r="K340" s="104"/>
      <c r="L340" s="104"/>
    </row>
    <row r="341" spans="1:12" ht="15">
      <c r="A341" s="104"/>
      <c r="B341" s="104"/>
      <c r="C341" s="104"/>
      <c r="D341" s="104"/>
      <c r="E341" s="104"/>
      <c r="F341" s="104"/>
      <c r="G341" s="104"/>
      <c r="H341" s="104"/>
      <c r="I341" s="104"/>
      <c r="J341" s="104"/>
      <c r="K341" s="104"/>
      <c r="L341" s="104"/>
    </row>
    <row r="342" spans="1:12" ht="15">
      <c r="A342" s="104"/>
      <c r="B342" s="104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</row>
    <row r="343" spans="1:12" ht="15">
      <c r="A343" s="104"/>
      <c r="B343" s="104"/>
      <c r="C343" s="104"/>
      <c r="D343" s="104"/>
      <c r="E343" s="104"/>
      <c r="F343" s="104"/>
      <c r="G343" s="104"/>
      <c r="H343" s="104"/>
      <c r="I343" s="104"/>
      <c r="J343" s="104"/>
      <c r="K343" s="104"/>
      <c r="L343" s="104"/>
    </row>
    <row r="344" spans="1:12" ht="15">
      <c r="A344" s="104"/>
      <c r="B344" s="104"/>
      <c r="C344" s="104"/>
      <c r="D344" s="104"/>
      <c r="E344" s="104"/>
      <c r="F344" s="104"/>
      <c r="G344" s="104"/>
      <c r="H344" s="104"/>
      <c r="I344" s="104"/>
      <c r="J344" s="104"/>
      <c r="K344" s="104"/>
      <c r="L344" s="104"/>
    </row>
    <row r="345" spans="1:12" ht="15">
      <c r="A345" s="104"/>
      <c r="B345" s="104"/>
      <c r="C345" s="104"/>
      <c r="D345" s="104"/>
      <c r="E345" s="104"/>
      <c r="F345" s="104"/>
      <c r="G345" s="104"/>
      <c r="H345" s="104"/>
      <c r="I345" s="104"/>
      <c r="J345" s="104"/>
      <c r="K345" s="104"/>
      <c r="L345" s="104"/>
    </row>
    <row r="346" spans="1:12" ht="15">
      <c r="A346" s="104"/>
      <c r="B346" s="104"/>
      <c r="C346" s="104"/>
      <c r="D346" s="104"/>
      <c r="E346" s="104"/>
      <c r="F346" s="104"/>
      <c r="G346" s="104"/>
      <c r="H346" s="104"/>
      <c r="I346" s="104"/>
      <c r="J346" s="104"/>
      <c r="K346" s="104"/>
      <c r="L346" s="104"/>
    </row>
    <row r="347" spans="1:12" ht="15">
      <c r="A347" s="104"/>
      <c r="B347" s="104"/>
      <c r="C347" s="104"/>
      <c r="D347" s="104"/>
      <c r="E347" s="104"/>
      <c r="F347" s="104"/>
      <c r="G347" s="104"/>
      <c r="H347" s="104"/>
      <c r="I347" s="104"/>
      <c r="J347" s="104"/>
      <c r="K347" s="104"/>
      <c r="L347" s="104"/>
    </row>
    <row r="348" spans="1:12" ht="15">
      <c r="A348" s="104"/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</row>
    <row r="349" spans="1:12" ht="15">
      <c r="A349" s="104"/>
      <c r="B349" s="104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</row>
    <row r="350" spans="1:12" ht="15">
      <c r="A350" s="104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</row>
    <row r="351" spans="1:12" ht="15">
      <c r="A351" s="104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</row>
    <row r="352" spans="1:12" ht="15">
      <c r="A352" s="104"/>
      <c r="B352" s="104"/>
      <c r="C352" s="104"/>
      <c r="D352" s="104"/>
      <c r="E352" s="104"/>
      <c r="F352" s="104"/>
      <c r="G352" s="104"/>
      <c r="H352" s="104"/>
      <c r="I352" s="104"/>
      <c r="J352" s="104"/>
      <c r="K352" s="104"/>
      <c r="L352" s="104"/>
    </row>
    <row r="353" spans="1:12" ht="15">
      <c r="A353" s="104"/>
      <c r="B353" s="104"/>
      <c r="C353" s="104"/>
      <c r="D353" s="104"/>
      <c r="E353" s="104"/>
      <c r="F353" s="104"/>
      <c r="G353" s="104"/>
      <c r="H353" s="104"/>
      <c r="I353" s="104"/>
      <c r="J353" s="104"/>
      <c r="K353" s="104"/>
      <c r="L353" s="104"/>
    </row>
    <row r="354" spans="1:12" ht="15">
      <c r="A354" s="104"/>
      <c r="B354" s="104"/>
      <c r="C354" s="104"/>
      <c r="D354" s="104"/>
      <c r="E354" s="104"/>
      <c r="F354" s="104"/>
      <c r="G354" s="104"/>
      <c r="H354" s="104"/>
      <c r="I354" s="104"/>
      <c r="J354" s="104"/>
      <c r="K354" s="104"/>
      <c r="L354" s="104"/>
    </row>
    <row r="355" spans="1:12" ht="15">
      <c r="A355" s="104"/>
      <c r="B355" s="104"/>
      <c r="C355" s="104"/>
      <c r="D355" s="104"/>
      <c r="E355" s="104"/>
      <c r="F355" s="104"/>
      <c r="G355" s="104"/>
      <c r="H355" s="104"/>
      <c r="I355" s="104"/>
      <c r="J355" s="104"/>
      <c r="K355" s="104"/>
      <c r="L355" s="104"/>
    </row>
    <row r="356" spans="1:12" ht="15">
      <c r="A356" s="104"/>
      <c r="B356" s="104"/>
      <c r="C356" s="104"/>
      <c r="D356" s="104"/>
      <c r="E356" s="104"/>
      <c r="F356" s="104"/>
      <c r="G356" s="104"/>
      <c r="H356" s="104"/>
      <c r="I356" s="104"/>
      <c r="J356" s="104"/>
      <c r="K356" s="104"/>
      <c r="L356" s="104"/>
    </row>
    <row r="357" spans="1:12" ht="15">
      <c r="A357" s="104"/>
      <c r="B357" s="104"/>
      <c r="C357" s="104"/>
      <c r="D357" s="104"/>
      <c r="E357" s="104"/>
      <c r="F357" s="104"/>
      <c r="G357" s="104"/>
      <c r="H357" s="104"/>
      <c r="I357" s="104"/>
      <c r="J357" s="104"/>
      <c r="K357" s="104"/>
      <c r="L357" s="104"/>
    </row>
    <row r="358" spans="1:12" ht="15">
      <c r="A358" s="104"/>
      <c r="B358" s="104"/>
      <c r="C358" s="104"/>
      <c r="D358" s="104"/>
      <c r="E358" s="104"/>
      <c r="F358" s="104"/>
      <c r="G358" s="104"/>
      <c r="H358" s="104"/>
      <c r="I358" s="104"/>
      <c r="J358" s="104"/>
      <c r="K358" s="104"/>
      <c r="L358" s="104"/>
    </row>
    <row r="359" spans="1:12" ht="15">
      <c r="A359" s="104"/>
      <c r="B359" s="104"/>
      <c r="C359" s="104"/>
      <c r="D359" s="104"/>
      <c r="E359" s="104"/>
      <c r="F359" s="104"/>
      <c r="G359" s="104"/>
      <c r="H359" s="104"/>
      <c r="I359" s="104"/>
      <c r="J359" s="104"/>
      <c r="K359" s="104"/>
      <c r="L359" s="104"/>
    </row>
    <row r="360" spans="1:12" ht="15">
      <c r="A360" s="104"/>
      <c r="B360" s="104"/>
      <c r="C360" s="104"/>
      <c r="D360" s="104"/>
      <c r="E360" s="104"/>
      <c r="F360" s="104"/>
      <c r="G360" s="104"/>
      <c r="H360" s="104"/>
      <c r="I360" s="104"/>
      <c r="J360" s="104"/>
      <c r="K360" s="104"/>
      <c r="L360" s="104"/>
    </row>
    <row r="361" spans="1:12" ht="15">
      <c r="A361" s="104"/>
      <c r="B361" s="104"/>
      <c r="C361" s="104"/>
      <c r="D361" s="104"/>
      <c r="E361" s="104"/>
      <c r="F361" s="104"/>
      <c r="G361" s="104"/>
      <c r="H361" s="104"/>
      <c r="I361" s="104"/>
      <c r="J361" s="104"/>
      <c r="K361" s="104"/>
      <c r="L361" s="104"/>
    </row>
    <row r="362" spans="1:12" ht="15">
      <c r="A362" s="104"/>
      <c r="B362" s="104"/>
      <c r="C362" s="104"/>
      <c r="D362" s="104"/>
      <c r="E362" s="104"/>
      <c r="F362" s="104"/>
      <c r="G362" s="104"/>
      <c r="H362" s="104"/>
      <c r="I362" s="104"/>
      <c r="J362" s="104"/>
      <c r="K362" s="104"/>
      <c r="L362" s="104"/>
    </row>
    <row r="363" spans="1:12" ht="15">
      <c r="A363" s="104"/>
      <c r="B363" s="104"/>
      <c r="C363" s="104"/>
      <c r="D363" s="104"/>
      <c r="E363" s="104"/>
      <c r="F363" s="104"/>
      <c r="G363" s="104"/>
      <c r="H363" s="104"/>
      <c r="I363" s="104"/>
      <c r="J363" s="104"/>
      <c r="K363" s="104"/>
      <c r="L363" s="104"/>
    </row>
    <row r="364" spans="1:12" ht="15">
      <c r="A364" s="104"/>
      <c r="B364" s="104"/>
      <c r="C364" s="104"/>
      <c r="D364" s="104"/>
      <c r="E364" s="104"/>
      <c r="F364" s="104"/>
      <c r="G364" s="104"/>
      <c r="H364" s="104"/>
      <c r="I364" s="104"/>
      <c r="J364" s="104"/>
      <c r="K364" s="104"/>
      <c r="L364" s="104"/>
    </row>
    <row r="365" spans="1:12" ht="15">
      <c r="A365" s="104"/>
      <c r="B365" s="104"/>
      <c r="C365" s="104"/>
      <c r="D365" s="104"/>
      <c r="E365" s="104"/>
      <c r="F365" s="104"/>
      <c r="G365" s="104"/>
      <c r="H365" s="104"/>
      <c r="I365" s="104"/>
      <c r="J365" s="104"/>
      <c r="K365" s="104"/>
      <c r="L365" s="104"/>
    </row>
    <row r="366" spans="1:12" ht="15">
      <c r="A366" s="104"/>
      <c r="B366" s="104"/>
      <c r="C366" s="104"/>
      <c r="D366" s="104"/>
      <c r="E366" s="104"/>
      <c r="F366" s="104"/>
      <c r="G366" s="104"/>
      <c r="H366" s="104"/>
      <c r="I366" s="104"/>
      <c r="J366" s="104"/>
      <c r="K366" s="104"/>
      <c r="L366" s="104"/>
    </row>
    <row r="367" spans="1:12" ht="15">
      <c r="A367" s="104"/>
      <c r="B367" s="104"/>
      <c r="C367" s="104"/>
      <c r="D367" s="104"/>
      <c r="E367" s="104"/>
      <c r="F367" s="104"/>
      <c r="G367" s="104"/>
      <c r="H367" s="104"/>
      <c r="I367" s="104"/>
      <c r="J367" s="104"/>
      <c r="K367" s="104"/>
      <c r="L367" s="104"/>
    </row>
    <row r="368" spans="1:12" ht="15">
      <c r="A368" s="104"/>
      <c r="B368" s="104"/>
      <c r="C368" s="104"/>
      <c r="D368" s="104"/>
      <c r="E368" s="104"/>
      <c r="F368" s="104"/>
      <c r="G368" s="104"/>
      <c r="H368" s="104"/>
      <c r="I368" s="104"/>
      <c r="J368" s="104"/>
      <c r="K368" s="104"/>
      <c r="L368" s="104"/>
    </row>
    <row r="369" spans="1:12" ht="15">
      <c r="A369" s="104"/>
      <c r="B369" s="104"/>
      <c r="C369" s="104"/>
      <c r="D369" s="104"/>
      <c r="E369" s="104"/>
      <c r="F369" s="104"/>
      <c r="G369" s="104"/>
      <c r="H369" s="104"/>
      <c r="I369" s="104"/>
      <c r="J369" s="104"/>
      <c r="K369" s="104"/>
      <c r="L369" s="104"/>
    </row>
    <row r="370" spans="1:12" ht="15">
      <c r="A370" s="104"/>
      <c r="B370" s="104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</row>
    <row r="371" spans="1:12" ht="15">
      <c r="A371" s="104"/>
      <c r="B371" s="104"/>
      <c r="C371" s="104"/>
      <c r="D371" s="104"/>
      <c r="E371" s="104"/>
      <c r="F371" s="104"/>
      <c r="G371" s="104"/>
      <c r="H371" s="104"/>
      <c r="I371" s="104"/>
      <c r="J371" s="104"/>
      <c r="K371" s="104"/>
      <c r="L371" s="104"/>
    </row>
    <row r="372" spans="1:12" ht="15">
      <c r="A372" s="104"/>
      <c r="B372" s="104"/>
      <c r="C372" s="104"/>
      <c r="D372" s="104"/>
      <c r="E372" s="104"/>
      <c r="F372" s="104"/>
      <c r="G372" s="104"/>
      <c r="H372" s="104"/>
      <c r="I372" s="104"/>
      <c r="J372" s="104"/>
      <c r="K372" s="104"/>
      <c r="L372" s="104"/>
    </row>
    <row r="373" spans="1:12" ht="15">
      <c r="A373" s="104"/>
      <c r="B373" s="104"/>
      <c r="C373" s="104"/>
      <c r="D373" s="104"/>
      <c r="E373" s="104"/>
      <c r="F373" s="104"/>
      <c r="G373" s="104"/>
      <c r="H373" s="104"/>
      <c r="I373" s="104"/>
      <c r="J373" s="104"/>
      <c r="K373" s="104"/>
      <c r="L373" s="104"/>
    </row>
    <row r="374" spans="1:12" ht="15">
      <c r="A374" s="104"/>
      <c r="B374" s="104"/>
      <c r="C374" s="104"/>
      <c r="D374" s="104"/>
      <c r="E374" s="104"/>
      <c r="F374" s="104"/>
      <c r="G374" s="104"/>
      <c r="H374" s="104"/>
      <c r="I374" s="104"/>
      <c r="J374" s="104"/>
      <c r="K374" s="104"/>
      <c r="L374" s="104"/>
    </row>
    <row r="375" spans="1:12" ht="15">
      <c r="A375" s="104"/>
      <c r="B375" s="104"/>
      <c r="C375" s="104"/>
      <c r="D375" s="104"/>
      <c r="E375" s="104"/>
      <c r="F375" s="104"/>
      <c r="G375" s="104"/>
      <c r="H375" s="104"/>
      <c r="I375" s="104"/>
      <c r="J375" s="104"/>
      <c r="K375" s="104"/>
      <c r="L375" s="104"/>
    </row>
    <row r="376" spans="1:12" ht="15">
      <c r="A376" s="104"/>
      <c r="B376" s="104"/>
      <c r="C376" s="104"/>
      <c r="D376" s="104"/>
      <c r="E376" s="104"/>
      <c r="F376" s="104"/>
      <c r="G376" s="104"/>
      <c r="H376" s="104"/>
      <c r="I376" s="104"/>
      <c r="J376" s="104"/>
      <c r="K376" s="104"/>
      <c r="L376" s="104"/>
    </row>
    <row r="377" spans="1:12" ht="15">
      <c r="A377" s="104"/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</row>
    <row r="378" spans="1:12" ht="15">
      <c r="A378" s="104"/>
      <c r="B378" s="104"/>
      <c r="C378" s="104"/>
      <c r="D378" s="104"/>
      <c r="E378" s="104"/>
      <c r="F378" s="104"/>
      <c r="G378" s="104"/>
      <c r="H378" s="104"/>
      <c r="I378" s="104"/>
      <c r="J378" s="104"/>
      <c r="K378" s="104"/>
      <c r="L378" s="104"/>
    </row>
    <row r="379" spans="1:12" ht="15">
      <c r="A379" s="104"/>
      <c r="B379" s="104"/>
      <c r="C379" s="104"/>
      <c r="D379" s="104"/>
      <c r="E379" s="104"/>
      <c r="F379" s="104"/>
      <c r="G379" s="104"/>
      <c r="H379" s="104"/>
      <c r="I379" s="104"/>
      <c r="J379" s="104"/>
      <c r="K379" s="104"/>
      <c r="L379" s="104"/>
    </row>
    <row r="380" spans="1:12" ht="15">
      <c r="A380" s="104"/>
      <c r="B380" s="104"/>
      <c r="C380" s="104"/>
      <c r="D380" s="104"/>
      <c r="E380" s="104"/>
      <c r="F380" s="104"/>
      <c r="G380" s="104"/>
      <c r="H380" s="104"/>
      <c r="I380" s="104"/>
      <c r="J380" s="104"/>
      <c r="K380" s="104"/>
      <c r="L380" s="104"/>
    </row>
    <row r="381" spans="1:12" ht="15">
      <c r="A381" s="104"/>
      <c r="B381" s="104"/>
      <c r="C381" s="104"/>
      <c r="D381" s="104"/>
      <c r="E381" s="104"/>
      <c r="F381" s="104"/>
      <c r="G381" s="104"/>
      <c r="H381" s="104"/>
      <c r="I381" s="104"/>
      <c r="J381" s="104"/>
      <c r="K381" s="104"/>
      <c r="L381" s="104"/>
    </row>
    <row r="382" spans="1:12" ht="15">
      <c r="A382" s="104"/>
      <c r="B382" s="104"/>
      <c r="C382" s="104"/>
      <c r="D382" s="104"/>
      <c r="E382" s="104"/>
      <c r="F382" s="104"/>
      <c r="G382" s="104"/>
      <c r="H382" s="104"/>
      <c r="I382" s="104"/>
      <c r="J382" s="104"/>
      <c r="K382" s="104"/>
      <c r="L382" s="104"/>
    </row>
    <row r="383" spans="1:12" ht="15">
      <c r="A383" s="104"/>
      <c r="B383" s="104"/>
      <c r="C383" s="104"/>
      <c r="D383" s="104"/>
      <c r="E383" s="104"/>
      <c r="F383" s="104"/>
      <c r="G383" s="104"/>
      <c r="H383" s="104"/>
      <c r="I383" s="104"/>
      <c r="J383" s="104"/>
      <c r="K383" s="104"/>
      <c r="L383" s="104"/>
    </row>
    <row r="384" spans="1:12" ht="15">
      <c r="A384" s="104"/>
      <c r="B384" s="104"/>
      <c r="C384" s="104"/>
      <c r="D384" s="104"/>
      <c r="E384" s="104"/>
      <c r="F384" s="104"/>
      <c r="G384" s="104"/>
      <c r="H384" s="104"/>
      <c r="I384" s="104"/>
      <c r="J384" s="104"/>
      <c r="K384" s="104"/>
      <c r="L384" s="104"/>
    </row>
    <row r="385" spans="1:12" ht="15">
      <c r="A385" s="104"/>
      <c r="B385" s="104"/>
      <c r="C385" s="104"/>
      <c r="D385" s="104"/>
      <c r="E385" s="104"/>
      <c r="F385" s="104"/>
      <c r="G385" s="104"/>
      <c r="H385" s="104"/>
      <c r="I385" s="104"/>
      <c r="J385" s="104"/>
      <c r="K385" s="104"/>
      <c r="L385" s="104"/>
    </row>
    <row r="386" spans="1:12" ht="15">
      <c r="A386" s="104"/>
      <c r="B386" s="104"/>
      <c r="C386" s="104"/>
      <c r="D386" s="104"/>
      <c r="E386" s="104"/>
      <c r="F386" s="104"/>
      <c r="G386" s="104"/>
      <c r="H386" s="104"/>
      <c r="I386" s="104"/>
      <c r="J386" s="104"/>
      <c r="K386" s="104"/>
      <c r="L386" s="104"/>
    </row>
    <row r="387" spans="1:12" ht="15">
      <c r="A387" s="104"/>
      <c r="B387" s="104"/>
      <c r="C387" s="104"/>
      <c r="D387" s="104"/>
      <c r="E387" s="104"/>
      <c r="F387" s="104"/>
      <c r="G387" s="104"/>
      <c r="H387" s="104"/>
      <c r="I387" s="104"/>
      <c r="J387" s="104"/>
      <c r="K387" s="104"/>
      <c r="L387" s="104"/>
    </row>
    <row r="388" spans="1:12" ht="15">
      <c r="A388" s="104"/>
      <c r="B388" s="104"/>
      <c r="C388" s="104"/>
      <c r="D388" s="104"/>
      <c r="E388" s="104"/>
      <c r="F388" s="104"/>
      <c r="G388" s="104"/>
      <c r="H388" s="104"/>
      <c r="I388" s="104"/>
      <c r="J388" s="104"/>
      <c r="K388" s="104"/>
      <c r="L388" s="104"/>
    </row>
    <row r="389" spans="1:12" ht="15">
      <c r="A389" s="104"/>
      <c r="B389" s="104"/>
      <c r="C389" s="104"/>
      <c r="D389" s="104"/>
      <c r="E389" s="104"/>
      <c r="F389" s="104"/>
      <c r="G389" s="104"/>
      <c r="H389" s="104"/>
      <c r="I389" s="104"/>
      <c r="J389" s="104"/>
      <c r="K389" s="104"/>
      <c r="L389" s="104"/>
    </row>
    <row r="390" spans="1:12" ht="15">
      <c r="A390" s="104"/>
      <c r="B390" s="104"/>
      <c r="C390" s="104"/>
      <c r="D390" s="104"/>
      <c r="E390" s="104"/>
      <c r="F390" s="104"/>
      <c r="G390" s="104"/>
      <c r="H390" s="104"/>
      <c r="I390" s="104"/>
      <c r="J390" s="104"/>
      <c r="K390" s="104"/>
      <c r="L390" s="104"/>
    </row>
    <row r="391" spans="1:12" ht="15">
      <c r="A391" s="104"/>
      <c r="B391" s="104"/>
      <c r="C391" s="104"/>
      <c r="D391" s="104"/>
      <c r="E391" s="104"/>
      <c r="F391" s="104"/>
      <c r="G391" s="104"/>
      <c r="H391" s="104"/>
      <c r="I391" s="104"/>
      <c r="J391" s="104"/>
      <c r="K391" s="104"/>
      <c r="L391" s="104"/>
    </row>
    <row r="392" spans="1:12" ht="15">
      <c r="A392" s="104"/>
      <c r="B392" s="104"/>
      <c r="C392" s="104"/>
      <c r="D392" s="104"/>
      <c r="E392" s="104"/>
      <c r="F392" s="104"/>
      <c r="G392" s="104"/>
      <c r="H392" s="104"/>
      <c r="I392" s="104"/>
      <c r="J392" s="104"/>
      <c r="K392" s="104"/>
      <c r="L392" s="104"/>
    </row>
    <row r="393" spans="1:12" ht="15">
      <c r="A393" s="104"/>
      <c r="B393" s="104"/>
      <c r="C393" s="104"/>
      <c r="D393" s="104"/>
      <c r="E393" s="104"/>
      <c r="F393" s="104"/>
      <c r="G393" s="104"/>
      <c r="H393" s="104"/>
      <c r="I393" s="104"/>
      <c r="J393" s="104"/>
      <c r="K393" s="104"/>
      <c r="L393" s="104"/>
    </row>
    <row r="394" spans="1:12" ht="15">
      <c r="A394" s="104"/>
      <c r="B394" s="104"/>
      <c r="C394" s="104"/>
      <c r="D394" s="104"/>
      <c r="E394" s="104"/>
      <c r="F394" s="104"/>
      <c r="G394" s="104"/>
      <c r="H394" s="104"/>
      <c r="I394" s="104"/>
      <c r="J394" s="104"/>
      <c r="K394" s="104"/>
      <c r="L394" s="104"/>
    </row>
    <row r="395" spans="1:12" ht="15">
      <c r="A395" s="104"/>
      <c r="B395" s="104"/>
      <c r="C395" s="104"/>
      <c r="D395" s="104"/>
      <c r="E395" s="104"/>
      <c r="F395" s="104"/>
      <c r="G395" s="104"/>
      <c r="H395" s="104"/>
      <c r="I395" s="104"/>
      <c r="J395" s="104"/>
      <c r="K395" s="104"/>
      <c r="L395" s="104"/>
    </row>
    <row r="396" spans="1:12" ht="15">
      <c r="A396" s="104"/>
      <c r="B396" s="104"/>
      <c r="C396" s="104"/>
      <c r="D396" s="104"/>
      <c r="E396" s="104"/>
      <c r="F396" s="104"/>
      <c r="G396" s="104"/>
      <c r="H396" s="104"/>
      <c r="I396" s="104"/>
      <c r="J396" s="104"/>
      <c r="K396" s="104"/>
      <c r="L396" s="104"/>
    </row>
    <row r="397" spans="1:12" ht="15">
      <c r="A397" s="104"/>
      <c r="B397" s="104"/>
      <c r="C397" s="104"/>
      <c r="D397" s="104"/>
      <c r="E397" s="104"/>
      <c r="F397" s="104"/>
      <c r="G397" s="104"/>
      <c r="H397" s="104"/>
      <c r="I397" s="104"/>
      <c r="J397" s="104"/>
      <c r="K397" s="104"/>
      <c r="L397" s="104"/>
    </row>
    <row r="398" spans="1:12" ht="15">
      <c r="A398" s="104"/>
      <c r="B398" s="104"/>
      <c r="C398" s="104"/>
      <c r="D398" s="104"/>
      <c r="E398" s="104"/>
      <c r="F398" s="104"/>
      <c r="G398" s="104"/>
      <c r="H398" s="104"/>
      <c r="I398" s="104"/>
      <c r="J398" s="104"/>
      <c r="K398" s="104"/>
      <c r="L398" s="104"/>
    </row>
    <row r="399" spans="1:12" ht="15">
      <c r="A399" s="104"/>
      <c r="B399" s="104"/>
      <c r="C399" s="104"/>
      <c r="D399" s="104"/>
      <c r="E399" s="104"/>
      <c r="F399" s="104"/>
      <c r="G399" s="104"/>
      <c r="H399" s="104"/>
      <c r="I399" s="104"/>
      <c r="J399" s="104"/>
      <c r="K399" s="104"/>
      <c r="L399" s="104"/>
    </row>
    <row r="400" spans="1:12" ht="15">
      <c r="A400" s="104"/>
      <c r="B400" s="104"/>
      <c r="C400" s="104"/>
      <c r="D400" s="104"/>
      <c r="E400" s="104"/>
      <c r="F400" s="104"/>
      <c r="G400" s="104"/>
      <c r="H400" s="104"/>
      <c r="I400" s="104"/>
      <c r="J400" s="104"/>
      <c r="K400" s="104"/>
      <c r="L400" s="104"/>
    </row>
    <row r="401" spans="1:12" ht="15">
      <c r="A401" s="104"/>
      <c r="B401" s="104"/>
      <c r="C401" s="104"/>
      <c r="D401" s="104"/>
      <c r="E401" s="104"/>
      <c r="F401" s="104"/>
      <c r="G401" s="104"/>
      <c r="H401" s="104"/>
      <c r="I401" s="104"/>
      <c r="J401" s="104"/>
      <c r="K401" s="104"/>
      <c r="L401" s="104"/>
    </row>
    <row r="402" spans="1:12" ht="15">
      <c r="A402" s="104"/>
      <c r="B402" s="104"/>
      <c r="C402" s="104"/>
      <c r="D402" s="104"/>
      <c r="E402" s="104"/>
      <c r="F402" s="104"/>
      <c r="G402" s="104"/>
      <c r="H402" s="104"/>
      <c r="I402" s="104"/>
      <c r="J402" s="104"/>
      <c r="K402" s="104"/>
      <c r="L402" s="104"/>
    </row>
    <row r="403" spans="1:12" ht="15">
      <c r="A403" s="104"/>
      <c r="B403" s="104"/>
      <c r="C403" s="104"/>
      <c r="D403" s="104"/>
      <c r="E403" s="104"/>
      <c r="F403" s="104"/>
      <c r="G403" s="104"/>
      <c r="H403" s="104"/>
      <c r="I403" s="104"/>
      <c r="J403" s="104"/>
      <c r="K403" s="104"/>
      <c r="L403" s="104"/>
    </row>
    <row r="404" spans="1:12" ht="15">
      <c r="A404" s="104"/>
      <c r="B404" s="104"/>
      <c r="C404" s="104"/>
      <c r="D404" s="104"/>
      <c r="E404" s="104"/>
      <c r="F404" s="104"/>
      <c r="G404" s="104"/>
      <c r="H404" s="104"/>
      <c r="I404" s="104"/>
      <c r="J404" s="104"/>
      <c r="K404" s="104"/>
      <c r="L404" s="104"/>
    </row>
    <row r="405" spans="1:12" ht="15">
      <c r="A405" s="104"/>
      <c r="B405" s="104"/>
      <c r="C405" s="104"/>
      <c r="D405" s="104"/>
      <c r="E405" s="104"/>
      <c r="F405" s="104"/>
      <c r="G405" s="104"/>
      <c r="H405" s="104"/>
      <c r="I405" s="104"/>
      <c r="J405" s="104"/>
      <c r="K405" s="104"/>
      <c r="L405" s="104"/>
    </row>
    <row r="406" spans="1:12" ht="15">
      <c r="A406" s="104"/>
      <c r="B406" s="104"/>
      <c r="C406" s="104"/>
      <c r="D406" s="104"/>
      <c r="E406" s="104"/>
      <c r="F406" s="104"/>
      <c r="G406" s="104"/>
      <c r="H406" s="104"/>
      <c r="I406" s="104"/>
      <c r="J406" s="104"/>
      <c r="K406" s="104"/>
      <c r="L406" s="104"/>
    </row>
    <row r="407" spans="1:12" ht="15">
      <c r="A407" s="104"/>
      <c r="B407" s="104"/>
      <c r="C407" s="104"/>
      <c r="D407" s="104"/>
      <c r="E407" s="104"/>
      <c r="F407" s="104"/>
      <c r="G407" s="104"/>
      <c r="H407" s="104"/>
      <c r="I407" s="104"/>
      <c r="J407" s="104"/>
      <c r="K407" s="104"/>
      <c r="L407" s="104"/>
    </row>
    <row r="408" spans="1:12" ht="15">
      <c r="A408" s="104"/>
      <c r="B408" s="104"/>
      <c r="C408" s="104"/>
      <c r="D408" s="104"/>
      <c r="E408" s="104"/>
      <c r="F408" s="104"/>
      <c r="G408" s="104"/>
      <c r="H408" s="104"/>
      <c r="I408" s="104"/>
      <c r="J408" s="104"/>
      <c r="K408" s="104"/>
      <c r="L408" s="104"/>
    </row>
    <row r="409" spans="1:12" ht="15">
      <c r="A409" s="104"/>
      <c r="B409" s="104"/>
      <c r="C409" s="104"/>
      <c r="D409" s="104"/>
      <c r="E409" s="104"/>
      <c r="F409" s="104"/>
      <c r="G409" s="104"/>
      <c r="H409" s="104"/>
      <c r="I409" s="104"/>
      <c r="J409" s="104"/>
      <c r="K409" s="104"/>
      <c r="L409" s="104"/>
    </row>
    <row r="410" spans="1:12" ht="15">
      <c r="A410" s="104"/>
      <c r="B410" s="104"/>
      <c r="C410" s="104"/>
      <c r="D410" s="104"/>
      <c r="E410" s="104"/>
      <c r="F410" s="104"/>
      <c r="G410" s="104"/>
      <c r="H410" s="104"/>
      <c r="I410" s="104"/>
      <c r="J410" s="104"/>
      <c r="K410" s="104"/>
      <c r="L410" s="104"/>
    </row>
    <row r="411" spans="1:12" ht="15">
      <c r="A411" s="104"/>
      <c r="B411" s="104"/>
      <c r="C411" s="104"/>
      <c r="D411" s="104"/>
      <c r="E411" s="104"/>
      <c r="F411" s="104"/>
      <c r="G411" s="104"/>
      <c r="H411" s="104"/>
      <c r="I411" s="104"/>
      <c r="J411" s="104"/>
      <c r="K411" s="104"/>
      <c r="L411" s="104"/>
    </row>
    <row r="412" spans="1:12" ht="15">
      <c r="A412" s="104"/>
      <c r="B412" s="104"/>
      <c r="C412" s="104"/>
      <c r="D412" s="104"/>
      <c r="E412" s="104"/>
      <c r="F412" s="104"/>
      <c r="G412" s="104"/>
      <c r="H412" s="104"/>
      <c r="I412" s="104"/>
      <c r="J412" s="104"/>
      <c r="K412" s="104"/>
      <c r="L412" s="104"/>
    </row>
    <row r="413" spans="1:12" ht="15">
      <c r="A413" s="104"/>
      <c r="B413" s="104"/>
      <c r="C413" s="104"/>
      <c r="D413" s="104"/>
      <c r="E413" s="104"/>
      <c r="F413" s="104"/>
      <c r="G413" s="104"/>
      <c r="H413" s="104"/>
      <c r="I413" s="104"/>
      <c r="J413" s="104"/>
      <c r="K413" s="104"/>
      <c r="L413" s="104"/>
    </row>
    <row r="414" spans="1:12" ht="15">
      <c r="A414" s="104"/>
      <c r="B414" s="104"/>
      <c r="C414" s="104"/>
      <c r="D414" s="104"/>
      <c r="E414" s="104"/>
      <c r="F414" s="104"/>
      <c r="G414" s="104"/>
      <c r="H414" s="104"/>
      <c r="I414" s="104"/>
      <c r="J414" s="104"/>
      <c r="K414" s="104"/>
      <c r="L414" s="104"/>
    </row>
    <row r="415" spans="1:12" ht="15">
      <c r="A415" s="104"/>
      <c r="B415" s="104"/>
      <c r="C415" s="104"/>
      <c r="D415" s="104"/>
      <c r="E415" s="104"/>
      <c r="F415" s="104"/>
      <c r="G415" s="104"/>
      <c r="H415" s="104"/>
      <c r="I415" s="104"/>
      <c r="J415" s="104"/>
      <c r="K415" s="104"/>
      <c r="L415" s="104"/>
    </row>
    <row r="416" spans="1:12" ht="15">
      <c r="A416" s="104"/>
      <c r="B416" s="104"/>
      <c r="C416" s="104"/>
      <c r="D416" s="104"/>
      <c r="E416" s="104"/>
      <c r="F416" s="104"/>
      <c r="G416" s="104"/>
      <c r="H416" s="104"/>
      <c r="I416" s="104"/>
      <c r="J416" s="104"/>
      <c r="K416" s="104"/>
      <c r="L416" s="104"/>
    </row>
    <row r="417" spans="1:12" ht="15">
      <c r="A417" s="104"/>
      <c r="B417" s="104"/>
      <c r="C417" s="104"/>
      <c r="D417" s="104"/>
      <c r="E417" s="104"/>
      <c r="F417" s="104"/>
      <c r="G417" s="104"/>
      <c r="H417" s="104"/>
      <c r="I417" s="104"/>
      <c r="J417" s="104"/>
      <c r="K417" s="104"/>
      <c r="L417" s="104"/>
    </row>
    <row r="418" spans="1:12" ht="15">
      <c r="A418" s="104"/>
      <c r="B418" s="104"/>
      <c r="C418" s="104"/>
      <c r="D418" s="104"/>
      <c r="E418" s="104"/>
      <c r="F418" s="104"/>
      <c r="G418" s="104"/>
      <c r="H418" s="104"/>
      <c r="I418" s="104"/>
      <c r="J418" s="104"/>
      <c r="K418" s="104"/>
      <c r="L418" s="104"/>
    </row>
    <row r="419" spans="1:12" ht="15">
      <c r="A419" s="104"/>
      <c r="B419" s="104"/>
      <c r="C419" s="104"/>
      <c r="D419" s="104"/>
      <c r="E419" s="104"/>
      <c r="F419" s="104"/>
      <c r="G419" s="104"/>
      <c r="H419" s="104"/>
      <c r="I419" s="104"/>
      <c r="J419" s="104"/>
      <c r="K419" s="104"/>
      <c r="L419" s="104"/>
    </row>
    <row r="420" spans="1:12" ht="15">
      <c r="A420" s="104"/>
      <c r="B420" s="104"/>
      <c r="C420" s="104"/>
      <c r="D420" s="104"/>
      <c r="E420" s="104"/>
      <c r="F420" s="104"/>
      <c r="G420" s="104"/>
      <c r="H420" s="104"/>
      <c r="I420" s="104"/>
      <c r="J420" s="104"/>
      <c r="K420" s="104"/>
      <c r="L420" s="104"/>
    </row>
    <row r="421" spans="1:12" ht="15">
      <c r="A421" s="104"/>
      <c r="B421" s="104"/>
      <c r="C421" s="104"/>
      <c r="D421" s="104"/>
      <c r="E421" s="104"/>
      <c r="F421" s="104"/>
      <c r="G421" s="104"/>
      <c r="H421" s="104"/>
      <c r="I421" s="104"/>
      <c r="J421" s="104"/>
      <c r="K421" s="104"/>
      <c r="L421" s="104"/>
    </row>
    <row r="422" spans="1:12" ht="15">
      <c r="A422" s="104"/>
      <c r="B422" s="104"/>
      <c r="C422" s="104"/>
      <c r="D422" s="104"/>
      <c r="E422" s="104"/>
      <c r="F422" s="104"/>
      <c r="G422" s="104"/>
      <c r="H422" s="104"/>
      <c r="I422" s="104"/>
      <c r="J422" s="104"/>
      <c r="K422" s="104"/>
      <c r="L422" s="104"/>
    </row>
    <row r="423" spans="1:12" ht="15">
      <c r="A423" s="104"/>
      <c r="B423" s="104"/>
      <c r="C423" s="104"/>
      <c r="D423" s="104"/>
      <c r="E423" s="104"/>
      <c r="F423" s="104"/>
      <c r="G423" s="104"/>
      <c r="H423" s="104"/>
      <c r="I423" s="104"/>
      <c r="J423" s="104"/>
      <c r="K423" s="104"/>
      <c r="L423" s="104"/>
    </row>
    <row r="424" spans="1:12" ht="15">
      <c r="A424" s="104"/>
      <c r="B424" s="104"/>
      <c r="C424" s="104"/>
      <c r="D424" s="104"/>
      <c r="E424" s="104"/>
      <c r="F424" s="104"/>
      <c r="G424" s="104"/>
      <c r="H424" s="104"/>
      <c r="I424" s="104"/>
      <c r="J424" s="104"/>
      <c r="K424" s="104"/>
      <c r="L424" s="104"/>
    </row>
    <row r="425" spans="1:12" ht="15">
      <c r="A425" s="104"/>
      <c r="B425" s="104"/>
      <c r="C425" s="104"/>
      <c r="D425" s="104"/>
      <c r="E425" s="104"/>
      <c r="F425" s="104"/>
      <c r="G425" s="104"/>
      <c r="H425" s="104"/>
      <c r="I425" s="104"/>
      <c r="J425" s="104"/>
      <c r="K425" s="104"/>
      <c r="L425" s="104"/>
    </row>
    <row r="426" spans="1:12" ht="15">
      <c r="A426" s="104"/>
      <c r="B426" s="104"/>
      <c r="C426" s="104"/>
      <c r="D426" s="104"/>
      <c r="E426" s="104"/>
      <c r="F426" s="104"/>
      <c r="G426" s="104"/>
      <c r="H426" s="104"/>
      <c r="I426" s="104"/>
      <c r="J426" s="104"/>
      <c r="K426" s="104"/>
      <c r="L426" s="104"/>
    </row>
    <row r="427" spans="1:12" ht="15">
      <c r="A427" s="104"/>
      <c r="B427" s="104"/>
      <c r="C427" s="104"/>
      <c r="D427" s="104"/>
      <c r="E427" s="104"/>
      <c r="F427" s="104"/>
      <c r="G427" s="104"/>
      <c r="H427" s="104"/>
      <c r="I427" s="104"/>
      <c r="J427" s="104"/>
      <c r="K427" s="104"/>
      <c r="L427" s="104"/>
    </row>
    <row r="428" spans="1:12" ht="15">
      <c r="A428" s="104"/>
      <c r="B428" s="104"/>
      <c r="C428" s="104"/>
      <c r="D428" s="104"/>
      <c r="E428" s="104"/>
      <c r="F428" s="104"/>
      <c r="G428" s="104"/>
      <c r="H428" s="104"/>
      <c r="I428" s="104"/>
      <c r="J428" s="104"/>
      <c r="K428" s="104"/>
      <c r="L428" s="104"/>
    </row>
    <row r="429" spans="1:12" ht="15">
      <c r="A429" s="104"/>
      <c r="B429" s="104"/>
      <c r="C429" s="104"/>
      <c r="D429" s="104"/>
      <c r="E429" s="104"/>
      <c r="F429" s="104"/>
      <c r="G429" s="104"/>
      <c r="H429" s="104"/>
      <c r="I429" s="104"/>
      <c r="J429" s="104"/>
      <c r="K429" s="104"/>
      <c r="L429" s="104"/>
    </row>
    <row r="430" spans="1:12" ht="15">
      <c r="A430" s="104"/>
      <c r="B430" s="104"/>
      <c r="C430" s="104"/>
      <c r="D430" s="104"/>
      <c r="E430" s="104"/>
      <c r="F430" s="104"/>
      <c r="G430" s="104"/>
      <c r="H430" s="104"/>
      <c r="I430" s="104"/>
      <c r="J430" s="104"/>
      <c r="K430" s="104"/>
      <c r="L430" s="104"/>
    </row>
    <row r="431" spans="1:12" ht="15">
      <c r="A431" s="104"/>
      <c r="B431" s="104"/>
      <c r="C431" s="104"/>
      <c r="D431" s="104"/>
      <c r="E431" s="104"/>
      <c r="F431" s="104"/>
      <c r="G431" s="104"/>
      <c r="H431" s="104"/>
      <c r="I431" s="104"/>
      <c r="J431" s="104"/>
      <c r="K431" s="104"/>
      <c r="L431" s="104"/>
    </row>
    <row r="432" spans="1:12" ht="15">
      <c r="A432" s="104"/>
      <c r="B432" s="104"/>
      <c r="C432" s="104"/>
      <c r="D432" s="104"/>
      <c r="E432" s="104"/>
      <c r="F432" s="104"/>
      <c r="G432" s="104"/>
      <c r="H432" s="104"/>
      <c r="I432" s="104"/>
      <c r="J432" s="104"/>
      <c r="K432" s="104"/>
      <c r="L432" s="104"/>
    </row>
    <row r="433" spans="1:12" ht="15">
      <c r="A433" s="104"/>
      <c r="B433" s="104"/>
      <c r="C433" s="104"/>
      <c r="D433" s="104"/>
      <c r="E433" s="104"/>
      <c r="F433" s="104"/>
      <c r="G433" s="104"/>
      <c r="H433" s="104"/>
      <c r="I433" s="104"/>
      <c r="J433" s="104"/>
      <c r="K433" s="104"/>
      <c r="L433" s="104"/>
    </row>
    <row r="434" spans="1:12" ht="15">
      <c r="A434" s="104"/>
      <c r="B434" s="104"/>
      <c r="C434" s="104"/>
      <c r="D434" s="104"/>
      <c r="E434" s="104"/>
      <c r="F434" s="104"/>
      <c r="G434" s="104"/>
      <c r="H434" s="104"/>
      <c r="I434" s="104"/>
      <c r="J434" s="104"/>
      <c r="K434" s="104"/>
      <c r="L434" s="104"/>
    </row>
    <row r="435" spans="1:12" ht="15">
      <c r="A435" s="104"/>
      <c r="B435" s="104"/>
      <c r="C435" s="104"/>
      <c r="D435" s="104"/>
      <c r="E435" s="104"/>
      <c r="F435" s="104"/>
      <c r="G435" s="104"/>
      <c r="H435" s="104"/>
      <c r="I435" s="104"/>
      <c r="J435" s="104"/>
      <c r="K435" s="104"/>
      <c r="L435" s="104"/>
    </row>
    <row r="436" spans="1:12" ht="15">
      <c r="A436" s="104"/>
      <c r="B436" s="104"/>
      <c r="C436" s="104"/>
      <c r="D436" s="104"/>
      <c r="E436" s="104"/>
      <c r="F436" s="104"/>
      <c r="G436" s="104"/>
      <c r="H436" s="104"/>
      <c r="I436" s="104"/>
      <c r="J436" s="104"/>
      <c r="K436" s="104"/>
      <c r="L436" s="104"/>
    </row>
    <row r="437" spans="1:12" ht="15">
      <c r="A437" s="104"/>
      <c r="B437" s="104"/>
      <c r="C437" s="104"/>
      <c r="D437" s="104"/>
      <c r="E437" s="104"/>
      <c r="F437" s="104"/>
      <c r="G437" s="104"/>
      <c r="H437" s="104"/>
      <c r="I437" s="104"/>
      <c r="J437" s="104"/>
      <c r="K437" s="104"/>
      <c r="L437" s="104"/>
    </row>
    <row r="438" spans="1:12" ht="15">
      <c r="A438" s="104"/>
      <c r="B438" s="104"/>
      <c r="C438" s="104"/>
      <c r="D438" s="104"/>
      <c r="E438" s="104"/>
      <c r="F438" s="104"/>
      <c r="G438" s="104"/>
      <c r="H438" s="104"/>
      <c r="I438" s="104"/>
      <c r="J438" s="104"/>
      <c r="K438" s="104"/>
      <c r="L438" s="104"/>
    </row>
    <row r="439" spans="1:12" ht="15">
      <c r="A439" s="104"/>
      <c r="B439" s="104"/>
      <c r="C439" s="104"/>
      <c r="D439" s="104"/>
      <c r="E439" s="104"/>
      <c r="F439" s="104"/>
      <c r="G439" s="104"/>
      <c r="H439" s="104"/>
      <c r="I439" s="104"/>
      <c r="J439" s="104"/>
      <c r="K439" s="104"/>
      <c r="L439" s="104"/>
    </row>
    <row r="440" spans="1:12" ht="15">
      <c r="A440" s="104"/>
      <c r="B440" s="104"/>
      <c r="C440" s="104"/>
      <c r="D440" s="104"/>
      <c r="E440" s="104"/>
      <c r="F440" s="104"/>
      <c r="G440" s="104"/>
      <c r="H440" s="104"/>
      <c r="I440" s="104"/>
      <c r="J440" s="104"/>
      <c r="K440" s="104"/>
      <c r="L440" s="104"/>
    </row>
    <row r="441" spans="1:12" ht="15">
      <c r="A441" s="104"/>
      <c r="B441" s="104"/>
      <c r="C441" s="104"/>
      <c r="D441" s="104"/>
      <c r="E441" s="104"/>
      <c r="F441" s="104"/>
      <c r="G441" s="104"/>
      <c r="H441" s="104"/>
      <c r="I441" s="104"/>
      <c r="J441" s="104"/>
      <c r="K441" s="104"/>
      <c r="L441" s="104"/>
    </row>
    <row r="442" spans="1:12" ht="15">
      <c r="A442" s="104"/>
      <c r="B442" s="104"/>
      <c r="C442" s="104"/>
      <c r="D442" s="104"/>
      <c r="E442" s="104"/>
      <c r="F442" s="104"/>
      <c r="G442" s="104"/>
      <c r="H442" s="104"/>
      <c r="I442" s="104"/>
      <c r="J442" s="104"/>
      <c r="K442" s="104"/>
      <c r="L442" s="104"/>
    </row>
    <row r="443" spans="1:12" ht="15">
      <c r="A443" s="104"/>
      <c r="B443" s="104"/>
      <c r="C443" s="104"/>
      <c r="D443" s="104"/>
      <c r="E443" s="104"/>
      <c r="F443" s="104"/>
      <c r="G443" s="104"/>
      <c r="H443" s="104"/>
      <c r="I443" s="104"/>
      <c r="J443" s="104"/>
      <c r="K443" s="104"/>
      <c r="L443" s="104"/>
    </row>
    <row r="444" spans="1:12" ht="15">
      <c r="A444" s="104"/>
      <c r="B444" s="104"/>
      <c r="C444" s="104"/>
      <c r="D444" s="104"/>
      <c r="E444" s="104"/>
      <c r="F444" s="104"/>
      <c r="G444" s="104"/>
      <c r="H444" s="104"/>
      <c r="I444" s="104"/>
      <c r="J444" s="104"/>
      <c r="K444" s="104"/>
      <c r="L444" s="104"/>
    </row>
    <row r="445" spans="1:12" ht="15">
      <c r="A445" s="104"/>
      <c r="B445" s="104"/>
      <c r="C445" s="104"/>
      <c r="D445" s="104"/>
      <c r="E445" s="104"/>
      <c r="F445" s="104"/>
      <c r="G445" s="104"/>
      <c r="H445" s="104"/>
      <c r="I445" s="104"/>
      <c r="J445" s="104"/>
      <c r="K445" s="104"/>
      <c r="L445" s="104"/>
    </row>
    <row r="446" spans="1:12" ht="15">
      <c r="A446" s="104"/>
      <c r="B446" s="104"/>
      <c r="C446" s="104"/>
      <c r="D446" s="104"/>
      <c r="E446" s="104"/>
      <c r="F446" s="104"/>
      <c r="G446" s="104"/>
      <c r="H446" s="104"/>
      <c r="I446" s="104"/>
      <c r="J446" s="104"/>
      <c r="K446" s="104"/>
      <c r="L446" s="104"/>
    </row>
    <row r="447" spans="1:12" ht="15">
      <c r="A447" s="104"/>
      <c r="B447" s="104"/>
      <c r="C447" s="104"/>
      <c r="D447" s="104"/>
      <c r="E447" s="104"/>
      <c r="F447" s="104"/>
      <c r="G447" s="104"/>
      <c r="H447" s="104"/>
      <c r="I447" s="104"/>
      <c r="J447" s="104"/>
      <c r="K447" s="104"/>
      <c r="L447" s="104"/>
    </row>
    <row r="448" spans="1:12" ht="15">
      <c r="A448" s="104"/>
      <c r="B448" s="104"/>
      <c r="C448" s="104"/>
      <c r="D448" s="104"/>
      <c r="E448" s="104"/>
      <c r="F448" s="104"/>
      <c r="G448" s="104"/>
      <c r="H448" s="104"/>
      <c r="I448" s="104"/>
      <c r="J448" s="104"/>
      <c r="K448" s="104"/>
      <c r="L448" s="104"/>
    </row>
    <row r="449" spans="1:12" ht="15">
      <c r="A449" s="104"/>
      <c r="B449" s="104"/>
      <c r="C449" s="104"/>
      <c r="D449" s="104"/>
      <c r="E449" s="104"/>
      <c r="F449" s="104"/>
      <c r="G449" s="104"/>
      <c r="H449" s="104"/>
      <c r="I449" s="104"/>
      <c r="J449" s="104"/>
      <c r="K449" s="104"/>
      <c r="L449" s="104"/>
    </row>
    <row r="450" spans="1:12" ht="15">
      <c r="A450" s="104"/>
      <c r="B450" s="104"/>
      <c r="C450" s="104"/>
      <c r="D450" s="104"/>
      <c r="E450" s="104"/>
      <c r="F450" s="104"/>
      <c r="G450" s="104"/>
      <c r="H450" s="104"/>
      <c r="I450" s="104"/>
      <c r="J450" s="104"/>
      <c r="K450" s="104"/>
      <c r="L450" s="104"/>
    </row>
    <row r="451" spans="1:12" ht="15">
      <c r="A451" s="104"/>
      <c r="B451" s="104"/>
      <c r="C451" s="104"/>
      <c r="D451" s="104"/>
      <c r="E451" s="104"/>
      <c r="F451" s="104"/>
      <c r="G451" s="104"/>
      <c r="H451" s="104"/>
      <c r="I451" s="104"/>
      <c r="J451" s="104"/>
      <c r="K451" s="104"/>
      <c r="L451" s="104"/>
    </row>
    <row r="452" spans="1:12" ht="15">
      <c r="A452" s="104"/>
      <c r="B452" s="104"/>
      <c r="C452" s="104"/>
      <c r="D452" s="104"/>
      <c r="E452" s="104"/>
      <c r="F452" s="104"/>
      <c r="G452" s="104"/>
      <c r="H452" s="104"/>
      <c r="I452" s="104"/>
      <c r="J452" s="104"/>
      <c r="K452" s="104"/>
      <c r="L452" s="104"/>
    </row>
    <row r="453" spans="1:12" ht="15">
      <c r="A453" s="104"/>
      <c r="B453" s="104"/>
      <c r="C453" s="104"/>
      <c r="D453" s="104"/>
      <c r="E453" s="104"/>
      <c r="F453" s="104"/>
      <c r="G453" s="104"/>
      <c r="H453" s="104"/>
      <c r="I453" s="104"/>
      <c r="J453" s="104"/>
      <c r="K453" s="104"/>
      <c r="L453" s="104"/>
    </row>
    <row r="454" spans="1:12" ht="15">
      <c r="A454" s="104"/>
      <c r="B454" s="104"/>
      <c r="C454" s="104"/>
      <c r="D454" s="104"/>
      <c r="E454" s="104"/>
      <c r="F454" s="104"/>
      <c r="G454" s="104"/>
      <c r="H454" s="104"/>
      <c r="I454" s="104"/>
      <c r="J454" s="104"/>
      <c r="K454" s="104"/>
      <c r="L454" s="104"/>
    </row>
    <row r="455" spans="1:12" ht="15">
      <c r="A455" s="104"/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</row>
    <row r="456" spans="1:12" ht="15">
      <c r="A456" s="104"/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</row>
    <row r="457" spans="1:12" ht="15">
      <c r="A457" s="104"/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</row>
    <row r="458" spans="1:12" ht="15">
      <c r="A458" s="104"/>
      <c r="B458" s="104"/>
      <c r="C458" s="104"/>
      <c r="D458" s="104"/>
      <c r="E458" s="104"/>
      <c r="F458" s="104"/>
      <c r="G458" s="104"/>
      <c r="H458" s="104"/>
      <c r="I458" s="104"/>
      <c r="J458" s="104"/>
      <c r="K458" s="104"/>
      <c r="L458" s="104"/>
    </row>
    <row r="459" spans="1:12" ht="15">
      <c r="A459" s="104"/>
      <c r="B459" s="104"/>
      <c r="C459" s="104"/>
      <c r="D459" s="104"/>
      <c r="E459" s="104"/>
      <c r="F459" s="104"/>
      <c r="G459" s="104"/>
      <c r="H459" s="104"/>
      <c r="I459" s="104"/>
      <c r="J459" s="104"/>
      <c r="K459" s="104"/>
      <c r="L459" s="104"/>
    </row>
    <row r="460" spans="1:12" ht="15">
      <c r="A460" s="104"/>
      <c r="B460" s="104"/>
      <c r="C460" s="104"/>
      <c r="D460" s="104"/>
      <c r="E460" s="104"/>
      <c r="F460" s="104"/>
      <c r="G460" s="104"/>
      <c r="H460" s="104"/>
      <c r="I460" s="104"/>
      <c r="J460" s="104"/>
      <c r="K460" s="104"/>
      <c r="L460" s="104"/>
    </row>
    <row r="461" spans="1:12" ht="15">
      <c r="A461" s="104"/>
      <c r="B461" s="104"/>
      <c r="C461" s="104"/>
      <c r="D461" s="104"/>
      <c r="E461" s="104"/>
      <c r="F461" s="104"/>
      <c r="G461" s="104"/>
      <c r="H461" s="104"/>
      <c r="I461" s="104"/>
      <c r="J461" s="104"/>
      <c r="K461" s="104"/>
      <c r="L461" s="104"/>
    </row>
    <row r="462" spans="1:12" ht="15">
      <c r="A462" s="104"/>
      <c r="B462" s="104"/>
      <c r="C462" s="104"/>
      <c r="D462" s="104"/>
      <c r="E462" s="104"/>
      <c r="F462" s="104"/>
      <c r="G462" s="104"/>
      <c r="H462" s="104"/>
      <c r="I462" s="104"/>
      <c r="J462" s="104"/>
      <c r="K462" s="104"/>
      <c r="L462" s="104"/>
    </row>
    <row r="463" spans="1:12" ht="15">
      <c r="A463" s="104"/>
      <c r="B463" s="104"/>
      <c r="C463" s="104"/>
      <c r="D463" s="104"/>
      <c r="E463" s="104"/>
      <c r="F463" s="104"/>
      <c r="G463" s="104"/>
      <c r="H463" s="104"/>
      <c r="I463" s="104"/>
      <c r="J463" s="104"/>
      <c r="K463" s="104"/>
      <c r="L463" s="104"/>
    </row>
    <row r="464" spans="1:12" ht="15">
      <c r="A464" s="104"/>
      <c r="B464" s="104"/>
      <c r="C464" s="104"/>
      <c r="D464" s="104"/>
      <c r="E464" s="104"/>
      <c r="F464" s="104"/>
      <c r="G464" s="104"/>
      <c r="H464" s="104"/>
      <c r="I464" s="104"/>
      <c r="J464" s="104"/>
      <c r="K464" s="104"/>
      <c r="L464" s="104"/>
    </row>
    <row r="465" spans="1:12" ht="15">
      <c r="A465" s="104"/>
      <c r="B465" s="104"/>
      <c r="C465" s="104"/>
      <c r="D465" s="104"/>
      <c r="E465" s="104"/>
      <c r="F465" s="104"/>
      <c r="G465" s="104"/>
      <c r="H465" s="104"/>
      <c r="I465" s="104"/>
      <c r="J465" s="104"/>
      <c r="K465" s="104"/>
      <c r="L465" s="104"/>
    </row>
    <row r="466" spans="1:12" ht="15">
      <c r="A466" s="104"/>
      <c r="B466" s="104"/>
      <c r="C466" s="104"/>
      <c r="D466" s="104"/>
      <c r="E466" s="104"/>
      <c r="F466" s="104"/>
      <c r="G466" s="104"/>
      <c r="H466" s="104"/>
      <c r="I466" s="104"/>
      <c r="J466" s="104"/>
      <c r="K466" s="104"/>
      <c r="L466" s="104"/>
    </row>
    <row r="467" spans="1:12" ht="15">
      <c r="A467" s="104"/>
      <c r="B467" s="104"/>
      <c r="C467" s="104"/>
      <c r="D467" s="104"/>
      <c r="E467" s="104"/>
      <c r="F467" s="104"/>
      <c r="G467" s="104"/>
      <c r="H467" s="104"/>
      <c r="I467" s="104"/>
      <c r="J467" s="104"/>
      <c r="K467" s="104"/>
      <c r="L467" s="104"/>
    </row>
    <row r="468" spans="1:12" ht="15">
      <c r="A468" s="104"/>
      <c r="B468" s="104"/>
      <c r="C468" s="104"/>
      <c r="D468" s="104"/>
      <c r="E468" s="104"/>
      <c r="F468" s="104"/>
      <c r="G468" s="104"/>
      <c r="H468" s="104"/>
      <c r="I468" s="104"/>
      <c r="J468" s="104"/>
      <c r="K468" s="104"/>
      <c r="L468" s="104"/>
    </row>
    <row r="469" spans="1:12" ht="15">
      <c r="A469" s="104"/>
      <c r="B469" s="104"/>
      <c r="C469" s="104"/>
      <c r="D469" s="104"/>
      <c r="E469" s="104"/>
      <c r="F469" s="104"/>
      <c r="G469" s="104"/>
      <c r="H469" s="104"/>
      <c r="I469" s="104"/>
      <c r="J469" s="104"/>
      <c r="K469" s="104"/>
      <c r="L469" s="104"/>
    </row>
    <row r="470" spans="1:12" ht="15">
      <c r="A470" s="104"/>
      <c r="B470" s="104"/>
      <c r="C470" s="104"/>
      <c r="D470" s="104"/>
      <c r="E470" s="104"/>
      <c r="F470" s="104"/>
      <c r="G470" s="104"/>
      <c r="H470" s="104"/>
      <c r="I470" s="104"/>
      <c r="J470" s="104"/>
      <c r="K470" s="104"/>
      <c r="L470" s="104"/>
    </row>
    <row r="471" spans="1:12" ht="15">
      <c r="A471" s="104"/>
      <c r="B471" s="104"/>
      <c r="C471" s="104"/>
      <c r="D471" s="104"/>
      <c r="E471" s="104"/>
      <c r="F471" s="104"/>
      <c r="G471" s="104"/>
      <c r="H471" s="104"/>
      <c r="I471" s="104"/>
      <c r="J471" s="104"/>
      <c r="K471" s="104"/>
      <c r="L471" s="104"/>
    </row>
    <row r="472" spans="1:12" ht="15">
      <c r="A472" s="104"/>
      <c r="B472" s="104"/>
      <c r="C472" s="104"/>
      <c r="D472" s="104"/>
      <c r="E472" s="104"/>
      <c r="F472" s="104"/>
      <c r="G472" s="104"/>
      <c r="H472" s="104"/>
      <c r="I472" s="104"/>
      <c r="J472" s="104"/>
      <c r="K472" s="104"/>
      <c r="L472" s="104"/>
    </row>
    <row r="473" spans="1:12" ht="15">
      <c r="A473" s="104"/>
      <c r="B473" s="104"/>
      <c r="C473" s="104"/>
      <c r="D473" s="104"/>
      <c r="E473" s="104"/>
      <c r="F473" s="104"/>
      <c r="G473" s="104"/>
      <c r="H473" s="104"/>
      <c r="I473" s="104"/>
      <c r="J473" s="104"/>
      <c r="K473" s="104"/>
      <c r="L473" s="104"/>
    </row>
    <row r="474" spans="1:12" ht="15">
      <c r="A474" s="104"/>
      <c r="B474" s="104"/>
      <c r="C474" s="104"/>
      <c r="D474" s="104"/>
      <c r="E474" s="104"/>
      <c r="F474" s="104"/>
      <c r="G474" s="104"/>
      <c r="H474" s="104"/>
      <c r="I474" s="104"/>
      <c r="J474" s="104"/>
      <c r="K474" s="104"/>
      <c r="L474" s="104"/>
    </row>
    <row r="475" spans="1:12" ht="15">
      <c r="A475" s="104"/>
      <c r="B475" s="104"/>
      <c r="C475" s="104"/>
      <c r="D475" s="104"/>
      <c r="E475" s="104"/>
      <c r="F475" s="104"/>
      <c r="G475" s="104"/>
      <c r="H475" s="104"/>
      <c r="I475" s="104"/>
      <c r="J475" s="104"/>
      <c r="K475" s="104"/>
      <c r="L475" s="104"/>
    </row>
    <row r="476" spans="1:12" ht="15">
      <c r="A476" s="104"/>
      <c r="B476" s="104"/>
      <c r="C476" s="104"/>
      <c r="D476" s="104"/>
      <c r="E476" s="104"/>
      <c r="F476" s="104"/>
      <c r="G476" s="104"/>
      <c r="H476" s="104"/>
      <c r="I476" s="104"/>
      <c r="J476" s="104"/>
      <c r="K476" s="104"/>
      <c r="L476" s="104"/>
    </row>
    <row r="477" spans="1:12" ht="15">
      <c r="A477" s="104"/>
      <c r="B477" s="104"/>
      <c r="C477" s="104"/>
      <c r="D477" s="104"/>
      <c r="E477" s="104"/>
      <c r="F477" s="104"/>
      <c r="G477" s="104"/>
      <c r="H477" s="104"/>
      <c r="I477" s="104"/>
      <c r="J477" s="104"/>
      <c r="K477" s="104"/>
      <c r="L477" s="104"/>
    </row>
    <row r="478" spans="1:12" ht="15">
      <c r="A478" s="104"/>
      <c r="B478" s="104"/>
      <c r="C478" s="104"/>
      <c r="D478" s="104"/>
      <c r="E478" s="104"/>
      <c r="F478" s="104"/>
      <c r="G478" s="104"/>
      <c r="H478" s="104"/>
      <c r="I478" s="104"/>
      <c r="J478" s="104"/>
      <c r="K478" s="104"/>
      <c r="L478" s="104"/>
    </row>
    <row r="479" spans="1:12" ht="15">
      <c r="A479" s="104"/>
      <c r="B479" s="104"/>
      <c r="C479" s="104"/>
      <c r="D479" s="104"/>
      <c r="E479" s="104"/>
      <c r="F479" s="104"/>
      <c r="G479" s="104"/>
      <c r="H479" s="104"/>
      <c r="I479" s="104"/>
      <c r="J479" s="104"/>
      <c r="K479" s="104"/>
      <c r="L479" s="104"/>
    </row>
    <row r="480" spans="1:12" ht="15">
      <c r="A480" s="104"/>
      <c r="B480" s="104"/>
      <c r="C480" s="104"/>
      <c r="D480" s="104"/>
      <c r="E480" s="104"/>
      <c r="F480" s="104"/>
      <c r="G480" s="104"/>
      <c r="H480" s="104"/>
      <c r="I480" s="104"/>
      <c r="J480" s="104"/>
      <c r="K480" s="104"/>
      <c r="L480" s="104"/>
    </row>
    <row r="481" spans="1:12" ht="15">
      <c r="A481" s="104"/>
      <c r="B481" s="104"/>
      <c r="C481" s="104"/>
      <c r="D481" s="104"/>
      <c r="E481" s="104"/>
      <c r="F481" s="104"/>
      <c r="G481" s="104"/>
      <c r="H481" s="104"/>
      <c r="I481" s="104"/>
      <c r="J481" s="104"/>
      <c r="K481" s="104"/>
      <c r="L481" s="104"/>
    </row>
    <row r="482" spans="1:12" ht="15">
      <c r="A482" s="104"/>
      <c r="B482" s="104"/>
      <c r="C482" s="104"/>
      <c r="D482" s="104"/>
      <c r="E482" s="104"/>
      <c r="F482" s="104"/>
      <c r="G482" s="104"/>
      <c r="H482" s="104"/>
      <c r="I482" s="104"/>
      <c r="J482" s="104"/>
      <c r="K482" s="104"/>
      <c r="L482" s="104"/>
    </row>
    <row r="483" spans="1:12" ht="15">
      <c r="A483" s="104"/>
      <c r="B483" s="104"/>
      <c r="C483" s="104"/>
      <c r="D483" s="104"/>
      <c r="E483" s="104"/>
      <c r="F483" s="104"/>
      <c r="G483" s="104"/>
      <c r="H483" s="104"/>
      <c r="I483" s="104"/>
      <c r="J483" s="104"/>
      <c r="K483" s="104"/>
      <c r="L483" s="104"/>
    </row>
    <row r="484" spans="1:12" ht="15">
      <c r="A484" s="104"/>
      <c r="B484" s="104"/>
      <c r="C484" s="104"/>
      <c r="D484" s="104"/>
      <c r="E484" s="104"/>
      <c r="F484" s="104"/>
      <c r="G484" s="104"/>
      <c r="H484" s="104"/>
      <c r="I484" s="104"/>
      <c r="J484" s="104"/>
      <c r="K484" s="104"/>
      <c r="L484" s="104"/>
    </row>
    <row r="485" spans="1:12" ht="15">
      <c r="A485" s="104"/>
      <c r="B485" s="104"/>
      <c r="C485" s="104"/>
      <c r="D485" s="104"/>
      <c r="E485" s="104"/>
      <c r="F485" s="104"/>
      <c r="G485" s="104"/>
      <c r="H485" s="104"/>
      <c r="I485" s="104"/>
      <c r="J485" s="104"/>
      <c r="K485" s="104"/>
      <c r="L485" s="104"/>
    </row>
    <row r="486" spans="1:12" ht="15">
      <c r="A486" s="104"/>
      <c r="B486" s="104"/>
      <c r="C486" s="104"/>
      <c r="D486" s="104"/>
      <c r="E486" s="104"/>
      <c r="F486" s="104"/>
      <c r="G486" s="104"/>
      <c r="H486" s="104"/>
      <c r="I486" s="104"/>
      <c r="J486" s="104"/>
      <c r="K486" s="104"/>
      <c r="L486" s="104"/>
    </row>
    <row r="487" spans="1:12" ht="15">
      <c r="A487" s="104"/>
      <c r="B487" s="104"/>
      <c r="C487" s="104"/>
      <c r="D487" s="104"/>
      <c r="E487" s="104"/>
      <c r="F487" s="104"/>
      <c r="G487" s="104"/>
      <c r="H487" s="104"/>
      <c r="I487" s="104"/>
      <c r="J487" s="104"/>
      <c r="K487" s="104"/>
      <c r="L487" s="104"/>
    </row>
    <row r="488" spans="1:12" ht="15">
      <c r="A488" s="104"/>
      <c r="B488" s="104"/>
      <c r="C488" s="104"/>
      <c r="D488" s="104"/>
      <c r="E488" s="104"/>
      <c r="F488" s="104"/>
      <c r="G488" s="104"/>
      <c r="H488" s="104"/>
      <c r="I488" s="104"/>
      <c r="J488" s="104"/>
      <c r="K488" s="104"/>
      <c r="L488" s="104"/>
    </row>
    <row r="489" spans="1:12" ht="15">
      <c r="A489" s="104"/>
      <c r="B489" s="104"/>
      <c r="C489" s="104"/>
      <c r="D489" s="104"/>
      <c r="E489" s="104"/>
      <c r="F489" s="104"/>
      <c r="G489" s="104"/>
      <c r="H489" s="104"/>
      <c r="I489" s="104"/>
      <c r="J489" s="104"/>
      <c r="K489" s="104"/>
      <c r="L489" s="104"/>
    </row>
    <row r="490" spans="1:12" ht="15">
      <c r="A490" s="104"/>
      <c r="B490" s="104"/>
      <c r="C490" s="104"/>
      <c r="D490" s="104"/>
      <c r="E490" s="104"/>
      <c r="F490" s="104"/>
      <c r="G490" s="104"/>
      <c r="H490" s="104"/>
      <c r="I490" s="104"/>
      <c r="J490" s="104"/>
      <c r="K490" s="104"/>
      <c r="L490" s="104"/>
    </row>
    <row r="491" spans="1:12" ht="15">
      <c r="A491" s="104"/>
      <c r="B491" s="104"/>
      <c r="C491" s="104"/>
      <c r="D491" s="104"/>
      <c r="E491" s="104"/>
      <c r="F491" s="104"/>
      <c r="G491" s="104"/>
      <c r="H491" s="104"/>
      <c r="I491" s="104"/>
      <c r="J491" s="104"/>
      <c r="K491" s="104"/>
      <c r="L491" s="104"/>
    </row>
    <row r="492" spans="1:12" ht="15">
      <c r="A492" s="104"/>
      <c r="B492" s="104"/>
      <c r="C492" s="104"/>
      <c r="D492" s="104"/>
      <c r="E492" s="104"/>
      <c r="F492" s="104"/>
      <c r="G492" s="104"/>
      <c r="H492" s="104"/>
      <c r="I492" s="104"/>
      <c r="J492" s="104"/>
      <c r="K492" s="104"/>
      <c r="L492" s="104"/>
    </row>
    <row r="493" spans="1:12" ht="15">
      <c r="A493" s="104"/>
      <c r="B493" s="104"/>
      <c r="C493" s="104"/>
      <c r="D493" s="104"/>
      <c r="E493" s="104"/>
      <c r="F493" s="104"/>
      <c r="G493" s="104"/>
      <c r="H493" s="104"/>
      <c r="I493" s="104"/>
      <c r="J493" s="104"/>
      <c r="K493" s="104"/>
      <c r="L493" s="104"/>
    </row>
    <row r="494" spans="1:12" ht="15">
      <c r="A494" s="104"/>
      <c r="B494" s="104"/>
      <c r="C494" s="104"/>
      <c r="D494" s="104"/>
      <c r="E494" s="104"/>
      <c r="F494" s="104"/>
      <c r="G494" s="104"/>
      <c r="H494" s="104"/>
      <c r="I494" s="104"/>
      <c r="J494" s="104"/>
      <c r="K494" s="104"/>
      <c r="L494" s="104"/>
    </row>
    <row r="495" spans="1:12" ht="15">
      <c r="A495" s="104"/>
      <c r="B495" s="104"/>
      <c r="C495" s="104"/>
      <c r="D495" s="104"/>
      <c r="E495" s="104"/>
      <c r="F495" s="104"/>
      <c r="G495" s="104"/>
      <c r="H495" s="104"/>
      <c r="I495" s="104"/>
      <c r="J495" s="104"/>
      <c r="K495" s="104"/>
      <c r="L495" s="104"/>
    </row>
    <row r="496" spans="1:12" ht="15">
      <c r="A496" s="104"/>
      <c r="B496" s="104"/>
      <c r="C496" s="104"/>
      <c r="D496" s="104"/>
      <c r="E496" s="104"/>
      <c r="F496" s="104"/>
      <c r="G496" s="104"/>
      <c r="H496" s="104"/>
      <c r="I496" s="104"/>
      <c r="J496" s="104"/>
      <c r="K496" s="104"/>
      <c r="L496" s="104"/>
    </row>
    <row r="497" spans="1:12" ht="15">
      <c r="A497" s="104"/>
      <c r="B497" s="104"/>
      <c r="C497" s="104"/>
      <c r="D497" s="104"/>
      <c r="E497" s="104"/>
      <c r="F497" s="104"/>
      <c r="G497" s="104"/>
      <c r="H497" s="104"/>
      <c r="I497" s="104"/>
      <c r="J497" s="104"/>
      <c r="K497" s="104"/>
      <c r="L497" s="104"/>
    </row>
    <row r="498" spans="1:12" ht="15">
      <c r="A498" s="104"/>
      <c r="B498" s="104"/>
      <c r="C498" s="104"/>
      <c r="D498" s="104"/>
      <c r="E498" s="104"/>
      <c r="F498" s="104"/>
      <c r="G498" s="104"/>
      <c r="H498" s="104"/>
      <c r="I498" s="104"/>
      <c r="J498" s="104"/>
      <c r="K498" s="104"/>
      <c r="L498" s="104"/>
    </row>
    <row r="499" spans="1:12" ht="15">
      <c r="A499" s="104"/>
      <c r="B499" s="104"/>
      <c r="C499" s="104"/>
      <c r="D499" s="104"/>
      <c r="E499" s="104"/>
      <c r="F499" s="104"/>
      <c r="G499" s="104"/>
      <c r="H499" s="104"/>
      <c r="I499" s="104"/>
      <c r="J499" s="104"/>
      <c r="K499" s="104"/>
      <c r="L499" s="104"/>
    </row>
    <row r="500" spans="1:12" ht="15">
      <c r="A500" s="104"/>
      <c r="B500" s="104"/>
      <c r="C500" s="104"/>
      <c r="D500" s="104"/>
      <c r="E500" s="104"/>
      <c r="F500" s="104"/>
      <c r="G500" s="104"/>
      <c r="H500" s="104"/>
      <c r="I500" s="104"/>
      <c r="J500" s="104"/>
      <c r="K500" s="104"/>
      <c r="L500" s="104"/>
    </row>
    <row r="501" spans="1:12" ht="15">
      <c r="A501" s="104"/>
      <c r="B501" s="104"/>
      <c r="C501" s="104"/>
      <c r="D501" s="104"/>
      <c r="E501" s="104"/>
      <c r="F501" s="104"/>
      <c r="G501" s="104"/>
      <c r="H501" s="104"/>
      <c r="I501" s="104"/>
      <c r="J501" s="104"/>
      <c r="K501" s="104"/>
      <c r="L501" s="104"/>
    </row>
    <row r="502" spans="1:12" ht="15">
      <c r="A502" s="104"/>
      <c r="B502" s="104"/>
      <c r="C502" s="104"/>
      <c r="D502" s="104"/>
      <c r="E502" s="104"/>
      <c r="F502" s="104"/>
      <c r="G502" s="104"/>
      <c r="H502" s="104"/>
      <c r="I502" s="104"/>
      <c r="J502" s="104"/>
      <c r="K502" s="104"/>
      <c r="L502" s="104"/>
    </row>
    <row r="503" spans="1:12" ht="15">
      <c r="A503" s="104"/>
      <c r="B503" s="104"/>
      <c r="C503" s="104"/>
      <c r="D503" s="104"/>
      <c r="E503" s="104"/>
      <c r="F503" s="104"/>
      <c r="G503" s="104"/>
      <c r="H503" s="104"/>
      <c r="I503" s="104"/>
      <c r="J503" s="104"/>
      <c r="K503" s="104"/>
      <c r="L503" s="104"/>
    </row>
    <row r="504" spans="1:12" ht="15">
      <c r="A504" s="104"/>
      <c r="B504" s="104"/>
      <c r="C504" s="104"/>
      <c r="D504" s="104"/>
      <c r="E504" s="104"/>
      <c r="F504" s="104"/>
      <c r="G504" s="104"/>
      <c r="H504" s="104"/>
      <c r="I504" s="104"/>
      <c r="J504" s="104"/>
      <c r="K504" s="104"/>
      <c r="L504" s="104"/>
    </row>
    <row r="505" spans="1:12" ht="15">
      <c r="A505" s="104"/>
      <c r="B505" s="104"/>
      <c r="C505" s="104"/>
      <c r="D505" s="104"/>
      <c r="E505" s="104"/>
      <c r="F505" s="104"/>
      <c r="G505" s="104"/>
      <c r="H505" s="104"/>
      <c r="I505" s="104"/>
      <c r="J505" s="104"/>
      <c r="K505" s="104"/>
      <c r="L505" s="104"/>
    </row>
    <row r="506" spans="1:12" ht="15">
      <c r="A506" s="104"/>
      <c r="B506" s="104"/>
      <c r="C506" s="104"/>
      <c r="D506" s="104"/>
      <c r="E506" s="104"/>
      <c r="F506" s="104"/>
      <c r="G506" s="104"/>
      <c r="H506" s="104"/>
      <c r="I506" s="104"/>
      <c r="J506" s="104"/>
      <c r="K506" s="104"/>
      <c r="L506" s="104"/>
    </row>
    <row r="507" spans="1:12" ht="15">
      <c r="A507" s="104"/>
      <c r="B507" s="104"/>
      <c r="C507" s="104"/>
      <c r="D507" s="104"/>
      <c r="E507" s="104"/>
      <c r="F507" s="104"/>
      <c r="G507" s="104"/>
      <c r="H507" s="104"/>
      <c r="I507" s="104"/>
      <c r="J507" s="104"/>
      <c r="K507" s="104"/>
      <c r="L507" s="104"/>
    </row>
    <row r="508" spans="1:12" ht="15">
      <c r="A508" s="104"/>
      <c r="B508" s="104"/>
      <c r="C508" s="104"/>
      <c r="D508" s="104"/>
      <c r="E508" s="104"/>
      <c r="F508" s="104"/>
      <c r="G508" s="104"/>
      <c r="H508" s="104"/>
      <c r="I508" s="104"/>
      <c r="J508" s="104"/>
      <c r="K508" s="104"/>
      <c r="L508" s="104"/>
    </row>
    <row r="509" spans="1:12" ht="15">
      <c r="A509" s="104"/>
      <c r="B509" s="104"/>
      <c r="C509" s="104"/>
      <c r="D509" s="104"/>
      <c r="E509" s="104"/>
      <c r="F509" s="104"/>
      <c r="G509" s="104"/>
      <c r="H509" s="104"/>
      <c r="I509" s="104"/>
      <c r="J509" s="104"/>
      <c r="K509" s="104"/>
      <c r="L509" s="104"/>
    </row>
    <row r="510" spans="1:12" ht="15">
      <c r="A510" s="104"/>
      <c r="B510" s="104"/>
      <c r="C510" s="104"/>
      <c r="D510" s="104"/>
      <c r="E510" s="104"/>
      <c r="F510" s="104"/>
      <c r="G510" s="104"/>
      <c r="H510" s="104"/>
      <c r="I510" s="104"/>
      <c r="J510" s="104"/>
      <c r="K510" s="104"/>
      <c r="L510" s="104"/>
    </row>
    <row r="511" spans="1:12" ht="15">
      <c r="A511" s="104"/>
      <c r="B511" s="104"/>
      <c r="C511" s="104"/>
      <c r="D511" s="104"/>
      <c r="E511" s="104"/>
      <c r="F511" s="104"/>
      <c r="G511" s="104"/>
      <c r="H511" s="104"/>
      <c r="I511" s="104"/>
      <c r="J511" s="104"/>
      <c r="K511" s="104"/>
      <c r="L511" s="104"/>
    </row>
    <row r="512" spans="1:12" ht="15">
      <c r="A512" s="104"/>
      <c r="B512" s="104"/>
      <c r="C512" s="104"/>
      <c r="D512" s="104"/>
      <c r="E512" s="104"/>
      <c r="F512" s="104"/>
      <c r="G512" s="104"/>
      <c r="H512" s="104"/>
      <c r="I512" s="104"/>
      <c r="J512" s="104"/>
      <c r="K512" s="104"/>
      <c r="L512" s="104"/>
    </row>
    <row r="513" spans="1:12" ht="15">
      <c r="A513" s="104"/>
      <c r="B513" s="104"/>
      <c r="C513" s="104"/>
      <c r="D513" s="104"/>
      <c r="E513" s="104"/>
      <c r="F513" s="104"/>
      <c r="G513" s="104"/>
      <c r="H513" s="104"/>
      <c r="I513" s="104"/>
      <c r="J513" s="104"/>
      <c r="K513" s="104"/>
      <c r="L513" s="104"/>
    </row>
    <row r="514" spans="1:12" ht="15">
      <c r="A514" s="104"/>
      <c r="B514" s="104"/>
      <c r="C514" s="104"/>
      <c r="D514" s="104"/>
      <c r="E514" s="104"/>
      <c r="F514" s="104"/>
      <c r="G514" s="104"/>
      <c r="H514" s="104"/>
      <c r="I514" s="104"/>
      <c r="J514" s="104"/>
      <c r="K514" s="104"/>
      <c r="L514" s="104"/>
    </row>
    <row r="515" spans="1:12" ht="15">
      <c r="A515" s="104"/>
      <c r="B515" s="104"/>
      <c r="C515" s="104"/>
      <c r="D515" s="104"/>
      <c r="E515" s="104"/>
      <c r="F515" s="104"/>
      <c r="G515" s="104"/>
      <c r="H515" s="104"/>
      <c r="I515" s="104"/>
      <c r="J515" s="104"/>
      <c r="K515" s="104"/>
      <c r="L515" s="104"/>
    </row>
    <row r="516" spans="1:12" ht="15">
      <c r="A516" s="104"/>
      <c r="B516" s="104"/>
      <c r="C516" s="104"/>
      <c r="D516" s="104"/>
      <c r="E516" s="104"/>
      <c r="F516" s="104"/>
      <c r="G516" s="104"/>
      <c r="H516" s="104"/>
      <c r="I516" s="104"/>
      <c r="J516" s="104"/>
      <c r="K516" s="104"/>
      <c r="L516" s="104"/>
    </row>
    <row r="517" spans="1:12" ht="15">
      <c r="A517" s="104"/>
      <c r="B517" s="104"/>
      <c r="C517" s="104"/>
      <c r="D517" s="104"/>
      <c r="E517" s="104"/>
      <c r="F517" s="104"/>
      <c r="G517" s="104"/>
      <c r="H517" s="104"/>
      <c r="I517" s="104"/>
      <c r="J517" s="104"/>
      <c r="K517" s="104"/>
      <c r="L517" s="104"/>
    </row>
    <row r="518" spans="1:12" ht="15">
      <c r="A518" s="104"/>
      <c r="B518" s="104"/>
      <c r="C518" s="104"/>
      <c r="D518" s="104"/>
      <c r="E518" s="104"/>
      <c r="F518" s="104"/>
      <c r="G518" s="104"/>
      <c r="H518" s="104"/>
      <c r="I518" s="104"/>
      <c r="J518" s="104"/>
      <c r="K518" s="104"/>
      <c r="L518" s="104"/>
    </row>
    <row r="519" spans="1:12" ht="15">
      <c r="A519" s="104"/>
      <c r="B519" s="104"/>
      <c r="C519" s="104"/>
      <c r="D519" s="104"/>
      <c r="E519" s="104"/>
      <c r="F519" s="104"/>
      <c r="G519" s="104"/>
      <c r="H519" s="104"/>
      <c r="I519" s="104"/>
      <c r="J519" s="104"/>
      <c r="K519" s="104"/>
      <c r="L519" s="104"/>
    </row>
    <row r="520" spans="1:12" ht="15">
      <c r="A520" s="104"/>
      <c r="B520" s="104"/>
      <c r="C520" s="104"/>
      <c r="D520" s="104"/>
      <c r="E520" s="104"/>
      <c r="F520" s="104"/>
      <c r="G520" s="104"/>
      <c r="H520" s="104"/>
      <c r="I520" s="104"/>
      <c r="J520" s="104"/>
      <c r="K520" s="104"/>
      <c r="L520" s="104"/>
    </row>
    <row r="521" spans="1:12" ht="15">
      <c r="A521" s="104"/>
      <c r="B521" s="104"/>
      <c r="C521" s="104"/>
      <c r="D521" s="104"/>
      <c r="E521" s="104"/>
      <c r="F521" s="104"/>
      <c r="G521" s="104"/>
      <c r="H521" s="104"/>
      <c r="I521" s="104"/>
      <c r="J521" s="104"/>
      <c r="K521" s="104"/>
      <c r="L521" s="104"/>
    </row>
    <row r="522" spans="1:12" ht="15">
      <c r="A522" s="104"/>
      <c r="B522" s="104"/>
      <c r="C522" s="104"/>
      <c r="D522" s="104"/>
      <c r="E522" s="104"/>
      <c r="F522" s="104"/>
      <c r="G522" s="104"/>
      <c r="H522" s="104"/>
      <c r="I522" s="104"/>
      <c r="J522" s="104"/>
      <c r="K522" s="104"/>
      <c r="L522" s="104"/>
    </row>
    <row r="523" spans="1:12" ht="15">
      <c r="A523" s="104"/>
      <c r="B523" s="104"/>
      <c r="C523" s="104"/>
      <c r="D523" s="104"/>
      <c r="E523" s="104"/>
      <c r="F523" s="104"/>
      <c r="G523" s="104"/>
      <c r="H523" s="104"/>
      <c r="I523" s="104"/>
      <c r="J523" s="104"/>
      <c r="K523" s="104"/>
      <c r="L523" s="104"/>
    </row>
    <row r="524" spans="1:12" ht="15">
      <c r="A524" s="104"/>
      <c r="B524" s="104"/>
      <c r="C524" s="104"/>
      <c r="D524" s="104"/>
      <c r="E524" s="104"/>
      <c r="F524" s="104"/>
      <c r="G524" s="104"/>
      <c r="H524" s="104"/>
      <c r="I524" s="104"/>
      <c r="J524" s="104"/>
      <c r="K524" s="104"/>
      <c r="L524" s="104"/>
    </row>
    <row r="525" spans="1:12" ht="15">
      <c r="A525" s="104"/>
      <c r="B525" s="104"/>
      <c r="C525" s="104"/>
      <c r="D525" s="104"/>
      <c r="E525" s="104"/>
      <c r="F525" s="104"/>
      <c r="G525" s="104"/>
      <c r="H525" s="104"/>
      <c r="I525" s="104"/>
      <c r="J525" s="104"/>
      <c r="K525" s="104"/>
      <c r="L525" s="104"/>
    </row>
    <row r="526" spans="1:12" ht="15">
      <c r="A526" s="104"/>
      <c r="B526" s="104"/>
      <c r="C526" s="104"/>
      <c r="D526" s="104"/>
      <c r="E526" s="104"/>
      <c r="F526" s="104"/>
      <c r="G526" s="104"/>
      <c r="H526" s="104"/>
      <c r="I526" s="104"/>
      <c r="J526" s="104"/>
      <c r="K526" s="104"/>
      <c r="L526" s="104"/>
    </row>
    <row r="527" spans="1:12" ht="15">
      <c r="A527" s="104"/>
      <c r="B527" s="104"/>
      <c r="C527" s="104"/>
      <c r="D527" s="104"/>
      <c r="E527" s="104"/>
      <c r="F527" s="104"/>
      <c r="G527" s="104"/>
      <c r="H527" s="104"/>
      <c r="I527" s="104"/>
      <c r="J527" s="104"/>
      <c r="K527" s="104"/>
      <c r="L527" s="104"/>
    </row>
    <row r="528" spans="1:12" ht="15">
      <c r="A528" s="104"/>
      <c r="B528" s="104"/>
      <c r="C528" s="104"/>
      <c r="D528" s="104"/>
      <c r="E528" s="104"/>
      <c r="F528" s="104"/>
      <c r="G528" s="104"/>
      <c r="H528" s="104"/>
      <c r="I528" s="104"/>
      <c r="J528" s="104"/>
      <c r="K528" s="104"/>
      <c r="L528" s="104"/>
    </row>
    <row r="529" spans="1:12" ht="15">
      <c r="A529" s="104"/>
      <c r="B529" s="104"/>
      <c r="C529" s="104"/>
      <c r="D529" s="104"/>
      <c r="E529" s="104"/>
      <c r="F529" s="104"/>
      <c r="G529" s="104"/>
      <c r="H529" s="104"/>
      <c r="I529" s="104"/>
      <c r="J529" s="104"/>
      <c r="K529" s="104"/>
      <c r="L529" s="104"/>
    </row>
    <row r="530" spans="1:12" ht="15">
      <c r="A530" s="104"/>
      <c r="B530" s="104"/>
      <c r="C530" s="104"/>
      <c r="D530" s="104"/>
      <c r="E530" s="104"/>
      <c r="F530" s="104"/>
      <c r="G530" s="104"/>
      <c r="H530" s="104"/>
      <c r="I530" s="104"/>
      <c r="J530" s="104"/>
      <c r="K530" s="104"/>
      <c r="L530" s="104"/>
    </row>
    <row r="531" spans="1:12" ht="15">
      <c r="A531" s="104"/>
      <c r="B531" s="104"/>
      <c r="C531" s="104"/>
      <c r="D531" s="104"/>
      <c r="E531" s="104"/>
      <c r="F531" s="104"/>
      <c r="G531" s="104"/>
      <c r="H531" s="104"/>
      <c r="I531" s="104"/>
      <c r="J531" s="104"/>
      <c r="K531" s="104"/>
      <c r="L531" s="104"/>
    </row>
    <row r="532" spans="1:12" ht="15">
      <c r="A532" s="104"/>
      <c r="B532" s="104"/>
      <c r="C532" s="104"/>
      <c r="D532" s="104"/>
      <c r="E532" s="104"/>
      <c r="F532" s="104"/>
      <c r="G532" s="104"/>
      <c r="H532" s="104"/>
      <c r="I532" s="104"/>
      <c r="J532" s="104"/>
      <c r="K532" s="104"/>
      <c r="L532" s="104"/>
    </row>
    <row r="533" spans="1:12" ht="15">
      <c r="A533" s="104"/>
      <c r="B533" s="104"/>
      <c r="C533" s="104"/>
      <c r="D533" s="104"/>
      <c r="E533" s="104"/>
      <c r="F533" s="104"/>
      <c r="G533" s="104"/>
      <c r="H533" s="104"/>
      <c r="I533" s="104"/>
      <c r="J533" s="104"/>
      <c r="K533" s="104"/>
      <c r="L533" s="104"/>
    </row>
    <row r="534" spans="1:12" ht="15">
      <c r="A534" s="104"/>
      <c r="B534" s="104"/>
      <c r="C534" s="104"/>
      <c r="D534" s="104"/>
      <c r="E534" s="104"/>
      <c r="F534" s="104"/>
      <c r="G534" s="104"/>
      <c r="H534" s="104"/>
      <c r="I534" s="104"/>
      <c r="J534" s="104"/>
      <c r="K534" s="104"/>
      <c r="L534" s="104"/>
    </row>
    <row r="535" spans="1:12" ht="15">
      <c r="A535" s="104"/>
      <c r="B535" s="104"/>
      <c r="C535" s="104"/>
      <c r="D535" s="104"/>
      <c r="E535" s="104"/>
      <c r="F535" s="104"/>
      <c r="G535" s="104"/>
      <c r="H535" s="104"/>
      <c r="I535" s="104"/>
      <c r="J535" s="104"/>
      <c r="K535" s="104"/>
      <c r="L535" s="104"/>
    </row>
    <row r="536" spans="1:12" ht="15">
      <c r="A536" s="104"/>
      <c r="B536" s="104"/>
      <c r="C536" s="104"/>
      <c r="D536" s="104"/>
      <c r="E536" s="104"/>
      <c r="F536" s="104"/>
      <c r="G536" s="104"/>
      <c r="H536" s="104"/>
      <c r="I536" s="104"/>
      <c r="J536" s="104"/>
      <c r="K536" s="104"/>
      <c r="L536" s="104"/>
    </row>
    <row r="537" spans="1:12" ht="15">
      <c r="A537" s="104"/>
      <c r="B537" s="104"/>
      <c r="C537" s="104"/>
      <c r="D537" s="104"/>
      <c r="E537" s="104"/>
      <c r="F537" s="104"/>
      <c r="G537" s="104"/>
      <c r="H537" s="104"/>
      <c r="I537" s="104"/>
      <c r="J537" s="104"/>
      <c r="K537" s="104"/>
      <c r="L537" s="104"/>
    </row>
    <row r="538" spans="1:12" ht="15">
      <c r="A538" s="104"/>
      <c r="B538" s="104"/>
      <c r="C538" s="104"/>
      <c r="D538" s="104"/>
      <c r="E538" s="104"/>
      <c r="F538" s="104"/>
      <c r="G538" s="104"/>
      <c r="H538" s="104"/>
      <c r="I538" s="104"/>
      <c r="J538" s="104"/>
      <c r="K538" s="104"/>
      <c r="L538" s="104"/>
    </row>
    <row r="539" spans="1:12" ht="15">
      <c r="A539" s="104"/>
      <c r="B539" s="104"/>
      <c r="C539" s="104"/>
      <c r="D539" s="104"/>
      <c r="E539" s="104"/>
      <c r="F539" s="104"/>
      <c r="G539" s="104"/>
      <c r="H539" s="104"/>
      <c r="I539" s="104"/>
      <c r="J539" s="104"/>
      <c r="K539" s="104"/>
      <c r="L539" s="104"/>
    </row>
    <row r="540" spans="1:12" ht="15">
      <c r="A540" s="104"/>
      <c r="B540" s="104"/>
      <c r="C540" s="104"/>
      <c r="D540" s="104"/>
      <c r="E540" s="104"/>
      <c r="F540" s="104"/>
      <c r="G540" s="104"/>
      <c r="H540" s="104"/>
      <c r="I540" s="104"/>
      <c r="J540" s="104"/>
      <c r="K540" s="104"/>
      <c r="L540" s="104"/>
    </row>
    <row r="541" spans="1:12" ht="15">
      <c r="A541" s="104"/>
      <c r="B541" s="104"/>
      <c r="C541" s="104"/>
      <c r="D541" s="104"/>
      <c r="E541" s="104"/>
      <c r="F541" s="104"/>
      <c r="G541" s="104"/>
      <c r="H541" s="104"/>
      <c r="I541" s="104"/>
      <c r="J541" s="104"/>
      <c r="K541" s="104"/>
      <c r="L541" s="104"/>
    </row>
    <row r="542" spans="1:12" ht="15">
      <c r="A542" s="104"/>
      <c r="B542" s="104"/>
      <c r="C542" s="104"/>
      <c r="D542" s="104"/>
      <c r="E542" s="104"/>
      <c r="F542" s="104"/>
      <c r="G542" s="104"/>
      <c r="H542" s="104"/>
      <c r="I542" s="104"/>
      <c r="J542" s="104"/>
      <c r="K542" s="104"/>
      <c r="L542" s="104"/>
    </row>
    <row r="543" spans="1:12" ht="15">
      <c r="A543" s="104"/>
      <c r="B543" s="104"/>
      <c r="C543" s="104"/>
      <c r="D543" s="104"/>
      <c r="E543" s="104"/>
      <c r="F543" s="104"/>
      <c r="G543" s="104"/>
      <c r="H543" s="104"/>
      <c r="I543" s="104"/>
      <c r="J543" s="104"/>
      <c r="K543" s="104"/>
      <c r="L543" s="104"/>
    </row>
    <row r="544" spans="1:12" ht="15">
      <c r="A544" s="104"/>
      <c r="B544" s="104"/>
      <c r="C544" s="104"/>
      <c r="D544" s="104"/>
      <c r="E544" s="104"/>
      <c r="F544" s="104"/>
      <c r="G544" s="104"/>
      <c r="H544" s="104"/>
      <c r="I544" s="104"/>
      <c r="J544" s="104"/>
      <c r="K544" s="104"/>
      <c r="L544" s="104"/>
    </row>
    <row r="545" spans="1:12" ht="15">
      <c r="A545" s="104"/>
      <c r="B545" s="104"/>
      <c r="C545" s="104"/>
      <c r="D545" s="104"/>
      <c r="E545" s="104"/>
      <c r="F545" s="104"/>
      <c r="G545" s="104"/>
      <c r="H545" s="104"/>
      <c r="I545" s="104"/>
      <c r="J545" s="104"/>
      <c r="K545" s="104"/>
      <c r="L545" s="104"/>
    </row>
    <row r="546" spans="1:12" ht="15">
      <c r="A546" s="104"/>
      <c r="B546" s="104"/>
      <c r="C546" s="104"/>
      <c r="D546" s="104"/>
      <c r="E546" s="104"/>
      <c r="F546" s="104"/>
      <c r="G546" s="104"/>
      <c r="H546" s="104"/>
      <c r="I546" s="104"/>
      <c r="J546" s="104"/>
      <c r="K546" s="104"/>
      <c r="L546" s="104"/>
    </row>
    <row r="547" spans="1:12" ht="15">
      <c r="A547" s="104"/>
      <c r="B547" s="104"/>
      <c r="C547" s="104"/>
      <c r="D547" s="104"/>
      <c r="E547" s="104"/>
      <c r="F547" s="104"/>
      <c r="G547" s="104"/>
      <c r="H547" s="104"/>
      <c r="I547" s="104"/>
      <c r="J547" s="104"/>
      <c r="K547" s="104"/>
      <c r="L547" s="104"/>
    </row>
    <row r="548" spans="1:12" ht="15">
      <c r="A548" s="104"/>
      <c r="B548" s="104"/>
      <c r="C548" s="104"/>
      <c r="D548" s="104"/>
      <c r="E548" s="104"/>
      <c r="F548" s="104"/>
      <c r="G548" s="104"/>
      <c r="H548" s="104"/>
      <c r="I548" s="104"/>
      <c r="J548" s="104"/>
      <c r="K548" s="104"/>
      <c r="L548" s="104"/>
    </row>
    <row r="549" spans="1:12" ht="15">
      <c r="A549" s="104"/>
      <c r="B549" s="104"/>
      <c r="C549" s="104"/>
      <c r="D549" s="104"/>
      <c r="E549" s="104"/>
      <c r="F549" s="104"/>
      <c r="G549" s="104"/>
      <c r="H549" s="104"/>
      <c r="I549" s="104"/>
      <c r="J549" s="104"/>
      <c r="K549" s="104"/>
      <c r="L549" s="104"/>
    </row>
    <row r="550" spans="1:12" ht="15">
      <c r="A550" s="104"/>
      <c r="B550" s="104"/>
      <c r="C550" s="104"/>
      <c r="D550" s="104"/>
      <c r="E550" s="104"/>
      <c r="F550" s="104"/>
      <c r="G550" s="104"/>
      <c r="H550" s="104"/>
      <c r="I550" s="104"/>
      <c r="J550" s="104"/>
      <c r="K550" s="104"/>
      <c r="L550" s="104"/>
    </row>
    <row r="551" spans="1:12" ht="15">
      <c r="A551" s="104"/>
      <c r="B551" s="104"/>
      <c r="C551" s="104"/>
      <c r="D551" s="104"/>
      <c r="E551" s="104"/>
      <c r="F551" s="104"/>
      <c r="G551" s="104"/>
      <c r="H551" s="104"/>
      <c r="I551" s="104"/>
      <c r="J551" s="104"/>
      <c r="K551" s="104"/>
      <c r="L551" s="104"/>
    </row>
    <row r="552" spans="1:12" ht="15">
      <c r="A552" s="104"/>
      <c r="B552" s="104"/>
      <c r="C552" s="104"/>
      <c r="D552" s="104"/>
      <c r="E552" s="104"/>
      <c r="F552" s="104"/>
      <c r="G552" s="104"/>
      <c r="H552" s="104"/>
      <c r="I552" s="104"/>
      <c r="J552" s="104"/>
      <c r="K552" s="104"/>
      <c r="L552" s="104"/>
    </row>
    <row r="553" spans="1:12" ht="15">
      <c r="A553" s="104"/>
      <c r="B553" s="104"/>
      <c r="C553" s="104"/>
      <c r="D553" s="104"/>
      <c r="E553" s="104"/>
      <c r="F553" s="104"/>
      <c r="G553" s="104"/>
      <c r="H553" s="104"/>
      <c r="I553" s="104"/>
      <c r="J553" s="104"/>
      <c r="K553" s="104"/>
      <c r="L553" s="104"/>
    </row>
    <row r="554" spans="1:12" ht="15">
      <c r="A554" s="104"/>
      <c r="B554" s="104"/>
      <c r="C554" s="104"/>
      <c r="D554" s="104"/>
      <c r="E554" s="104"/>
      <c r="F554" s="104"/>
      <c r="G554" s="104"/>
      <c r="H554" s="104"/>
      <c r="I554" s="104"/>
      <c r="J554" s="104"/>
      <c r="K554" s="104"/>
      <c r="L554" s="104"/>
    </row>
    <row r="555" spans="1:12" ht="15">
      <c r="A555" s="104"/>
      <c r="B555" s="104"/>
      <c r="C555" s="104"/>
      <c r="D555" s="104"/>
      <c r="E555" s="104"/>
      <c r="F555" s="104"/>
      <c r="G555" s="104"/>
      <c r="H555" s="104"/>
      <c r="I555" s="104"/>
      <c r="J555" s="104"/>
      <c r="K555" s="104"/>
      <c r="L555" s="104"/>
    </row>
    <row r="556" spans="1:12" ht="15">
      <c r="A556" s="104"/>
      <c r="B556" s="104"/>
      <c r="C556" s="104"/>
      <c r="D556" s="104"/>
      <c r="E556" s="104"/>
      <c r="F556" s="104"/>
      <c r="G556" s="104"/>
      <c r="H556" s="104"/>
      <c r="I556" s="104"/>
      <c r="J556" s="104"/>
      <c r="K556" s="104"/>
      <c r="L556" s="104"/>
    </row>
    <row r="557" spans="1:12" ht="15">
      <c r="A557" s="104"/>
      <c r="B557" s="104"/>
      <c r="C557" s="104"/>
      <c r="D557" s="104"/>
      <c r="E557" s="104"/>
      <c r="F557" s="104"/>
      <c r="G557" s="104"/>
      <c r="H557" s="104"/>
      <c r="I557" s="104"/>
      <c r="J557" s="104"/>
      <c r="K557" s="104"/>
      <c r="L557" s="104"/>
    </row>
    <row r="558" spans="1:12" ht="15">
      <c r="A558" s="104"/>
      <c r="B558" s="104"/>
      <c r="C558" s="104"/>
      <c r="D558" s="104"/>
      <c r="E558" s="104"/>
      <c r="F558" s="104"/>
      <c r="G558" s="104"/>
      <c r="H558" s="104"/>
      <c r="I558" s="104"/>
      <c r="J558" s="104"/>
      <c r="K558" s="104"/>
      <c r="L558" s="104"/>
    </row>
    <row r="559" spans="1:12" ht="15">
      <c r="A559" s="104"/>
      <c r="B559" s="104"/>
      <c r="C559" s="104"/>
      <c r="D559" s="104"/>
      <c r="E559" s="104"/>
      <c r="F559" s="104"/>
      <c r="G559" s="104"/>
      <c r="H559" s="104"/>
      <c r="I559" s="104"/>
      <c r="J559" s="104"/>
      <c r="K559" s="104"/>
      <c r="L559" s="104"/>
    </row>
    <row r="560" spans="1:12" ht="15">
      <c r="A560" s="104"/>
      <c r="B560" s="104"/>
      <c r="C560" s="104"/>
      <c r="D560" s="104"/>
      <c r="E560" s="104"/>
      <c r="F560" s="104"/>
      <c r="G560" s="104"/>
      <c r="H560" s="104"/>
      <c r="I560" s="104"/>
      <c r="J560" s="104"/>
      <c r="K560" s="104"/>
      <c r="L560" s="104"/>
    </row>
    <row r="561" spans="1:12" ht="15">
      <c r="A561" s="104"/>
      <c r="B561" s="104"/>
      <c r="C561" s="104"/>
      <c r="D561" s="104"/>
      <c r="E561" s="104"/>
      <c r="F561" s="104"/>
      <c r="G561" s="104"/>
      <c r="H561" s="104"/>
      <c r="I561" s="104"/>
      <c r="J561" s="104"/>
      <c r="K561" s="104"/>
      <c r="L561" s="104"/>
    </row>
    <row r="562" spans="1:12" ht="15">
      <c r="A562" s="104"/>
      <c r="B562" s="104"/>
      <c r="C562" s="104"/>
      <c r="D562" s="104"/>
      <c r="E562" s="104"/>
      <c r="F562" s="104"/>
      <c r="G562" s="104"/>
      <c r="H562" s="104"/>
      <c r="I562" s="104"/>
      <c r="J562" s="104"/>
      <c r="K562" s="104"/>
      <c r="L562" s="104"/>
    </row>
    <row r="563" spans="1:12" ht="15">
      <c r="A563" s="104"/>
      <c r="B563" s="104"/>
      <c r="C563" s="104"/>
      <c r="D563" s="104"/>
      <c r="E563" s="104"/>
      <c r="F563" s="104"/>
      <c r="G563" s="104"/>
      <c r="H563" s="104"/>
      <c r="I563" s="104"/>
      <c r="J563" s="104"/>
      <c r="K563" s="104"/>
      <c r="L563" s="104"/>
    </row>
    <row r="564" spans="1:12" ht="15">
      <c r="A564" s="104"/>
      <c r="B564" s="104"/>
      <c r="C564" s="104"/>
      <c r="D564" s="104"/>
      <c r="E564" s="104"/>
      <c r="F564" s="104"/>
      <c r="G564" s="104"/>
      <c r="H564" s="104"/>
      <c r="I564" s="104"/>
      <c r="J564" s="104"/>
      <c r="K564" s="104"/>
      <c r="L564" s="104"/>
    </row>
    <row r="565" spans="1:12" ht="15">
      <c r="A565" s="104"/>
      <c r="B565" s="104"/>
      <c r="C565" s="104"/>
      <c r="D565" s="104"/>
      <c r="E565" s="104"/>
      <c r="F565" s="104"/>
      <c r="G565" s="104"/>
      <c r="H565" s="104"/>
      <c r="I565" s="104"/>
      <c r="J565" s="104"/>
      <c r="K565" s="104"/>
      <c r="L565" s="104"/>
    </row>
    <row r="566" spans="1:12" ht="15">
      <c r="A566" s="104"/>
      <c r="B566" s="104"/>
      <c r="C566" s="104"/>
      <c r="D566" s="104"/>
      <c r="E566" s="104"/>
      <c r="F566" s="104"/>
      <c r="G566" s="104"/>
      <c r="H566" s="104"/>
      <c r="I566" s="104"/>
      <c r="J566" s="104"/>
      <c r="K566" s="104"/>
      <c r="L566" s="104"/>
    </row>
    <row r="567" spans="1:12" ht="15">
      <c r="A567" s="104"/>
      <c r="B567" s="104"/>
      <c r="C567" s="104"/>
      <c r="D567" s="104"/>
      <c r="E567" s="104"/>
      <c r="F567" s="104"/>
      <c r="G567" s="104"/>
      <c r="H567" s="104"/>
      <c r="I567" s="104"/>
      <c r="J567" s="104"/>
      <c r="K567" s="104"/>
      <c r="L567" s="104"/>
    </row>
    <row r="568" spans="1:12" ht="15">
      <c r="A568" s="104"/>
      <c r="B568" s="104"/>
      <c r="C568" s="104"/>
      <c r="D568" s="104"/>
      <c r="E568" s="104"/>
      <c r="F568" s="104"/>
      <c r="G568" s="104"/>
      <c r="H568" s="104"/>
      <c r="I568" s="104"/>
      <c r="J568" s="104"/>
      <c r="K568" s="104"/>
      <c r="L568" s="104"/>
    </row>
    <row r="569" spans="1:12" ht="15">
      <c r="A569" s="104"/>
      <c r="B569" s="104"/>
      <c r="C569" s="104"/>
      <c r="D569" s="104"/>
      <c r="E569" s="104"/>
      <c r="F569" s="104"/>
      <c r="G569" s="104"/>
      <c r="H569" s="104"/>
      <c r="I569" s="104"/>
      <c r="J569" s="104"/>
      <c r="K569" s="104"/>
      <c r="L569" s="104"/>
    </row>
    <row r="570" spans="1:12" ht="15">
      <c r="A570" s="104"/>
      <c r="B570" s="104"/>
      <c r="C570" s="104"/>
      <c r="D570" s="104"/>
      <c r="E570" s="104"/>
      <c r="F570" s="104"/>
      <c r="G570" s="104"/>
      <c r="H570" s="104"/>
      <c r="I570" s="104"/>
      <c r="J570" s="104"/>
      <c r="K570" s="104"/>
      <c r="L570" s="104"/>
    </row>
    <row r="571" spans="1:12" ht="15">
      <c r="A571" s="104"/>
      <c r="B571" s="104"/>
      <c r="C571" s="104"/>
      <c r="D571" s="104"/>
      <c r="E571" s="104"/>
      <c r="F571" s="104"/>
      <c r="G571" s="104"/>
      <c r="H571" s="104"/>
      <c r="I571" s="104"/>
      <c r="J571" s="104"/>
      <c r="K571" s="104"/>
      <c r="L571" s="104"/>
    </row>
    <row r="572" spans="1:12" ht="15">
      <c r="A572" s="104"/>
      <c r="B572" s="104"/>
      <c r="C572" s="104"/>
      <c r="D572" s="104"/>
      <c r="E572" s="104"/>
      <c r="F572" s="104"/>
      <c r="G572" s="104"/>
      <c r="H572" s="104"/>
      <c r="I572" s="104"/>
      <c r="J572" s="104"/>
      <c r="K572" s="104"/>
      <c r="L572" s="104"/>
    </row>
    <row r="573" spans="1:12" ht="15">
      <c r="A573" s="104"/>
      <c r="B573" s="104"/>
      <c r="C573" s="104"/>
      <c r="D573" s="104"/>
      <c r="E573" s="104"/>
      <c r="F573" s="104"/>
      <c r="G573" s="104"/>
      <c r="H573" s="104"/>
      <c r="I573" s="104"/>
      <c r="J573" s="104"/>
      <c r="K573" s="104"/>
      <c r="L573" s="104"/>
    </row>
    <row r="574" spans="1:12" ht="15">
      <c r="A574" s="104"/>
      <c r="B574" s="104"/>
      <c r="C574" s="104"/>
      <c r="D574" s="104"/>
      <c r="E574" s="104"/>
      <c r="F574" s="104"/>
      <c r="G574" s="104"/>
      <c r="H574" s="104"/>
      <c r="I574" s="104"/>
      <c r="J574" s="104"/>
      <c r="K574" s="104"/>
      <c r="L574" s="104"/>
    </row>
    <row r="575" spans="1:12" ht="15">
      <c r="A575" s="104"/>
      <c r="B575" s="104"/>
      <c r="C575" s="104"/>
      <c r="D575" s="104"/>
      <c r="E575" s="104"/>
      <c r="F575" s="104"/>
      <c r="G575" s="104"/>
      <c r="H575" s="104"/>
      <c r="I575" s="104"/>
      <c r="J575" s="104"/>
      <c r="K575" s="104"/>
      <c r="L575" s="104"/>
    </row>
    <row r="576" spans="1:12" ht="15">
      <c r="A576" s="104"/>
      <c r="B576" s="104"/>
      <c r="C576" s="104"/>
      <c r="D576" s="104"/>
      <c r="E576" s="104"/>
      <c r="F576" s="104"/>
      <c r="G576" s="104"/>
      <c r="H576" s="104"/>
      <c r="I576" s="104"/>
      <c r="J576" s="104"/>
      <c r="K576" s="104"/>
      <c r="L576" s="104"/>
    </row>
    <row r="577" spans="1:12" ht="15">
      <c r="A577" s="104"/>
      <c r="B577" s="104"/>
      <c r="C577" s="104"/>
      <c r="D577" s="104"/>
      <c r="E577" s="104"/>
      <c r="F577" s="104"/>
      <c r="G577" s="104"/>
      <c r="H577" s="104"/>
      <c r="I577" s="104"/>
      <c r="J577" s="104"/>
      <c r="K577" s="104"/>
      <c r="L577" s="104"/>
    </row>
    <row r="578" spans="1:12" ht="15">
      <c r="A578" s="104"/>
      <c r="B578" s="104"/>
      <c r="C578" s="104"/>
      <c r="D578" s="104"/>
      <c r="E578" s="104"/>
      <c r="F578" s="104"/>
      <c r="G578" s="104"/>
      <c r="H578" s="104"/>
      <c r="I578" s="104"/>
      <c r="J578" s="104"/>
      <c r="K578" s="104"/>
      <c r="L578" s="104"/>
    </row>
    <row r="579" spans="1:12" ht="15">
      <c r="A579" s="104"/>
      <c r="B579" s="104"/>
      <c r="C579" s="104"/>
      <c r="D579" s="104"/>
      <c r="E579" s="104"/>
      <c r="F579" s="104"/>
      <c r="G579" s="104"/>
      <c r="H579" s="104"/>
      <c r="I579" s="104"/>
      <c r="J579" s="104"/>
      <c r="K579" s="104"/>
      <c r="L579" s="104"/>
    </row>
    <row r="580" spans="1:12" ht="15">
      <c r="A580" s="104"/>
      <c r="B580" s="104"/>
      <c r="C580" s="104"/>
      <c r="D580" s="104"/>
      <c r="E580" s="104"/>
      <c r="F580" s="104"/>
      <c r="G580" s="104"/>
      <c r="H580" s="104"/>
      <c r="I580" s="104"/>
      <c r="J580" s="104"/>
      <c r="K580" s="104"/>
      <c r="L580" s="104"/>
    </row>
    <row r="581" spans="1:12" ht="15">
      <c r="A581" s="104"/>
      <c r="B581" s="104"/>
      <c r="C581" s="104"/>
      <c r="D581" s="104"/>
      <c r="E581" s="104"/>
      <c r="F581" s="104"/>
      <c r="G581" s="104"/>
      <c r="H581" s="104"/>
      <c r="I581" s="104"/>
      <c r="J581" s="104"/>
      <c r="K581" s="104"/>
      <c r="L581" s="104"/>
    </row>
    <row r="582" spans="1:12" ht="15">
      <c r="A582" s="104"/>
      <c r="B582" s="104"/>
      <c r="C582" s="104"/>
      <c r="D582" s="104"/>
      <c r="E582" s="104"/>
      <c r="F582" s="104"/>
      <c r="G582" s="104"/>
      <c r="H582" s="104"/>
      <c r="I582" s="104"/>
      <c r="J582" s="104"/>
      <c r="K582" s="104"/>
      <c r="L582" s="104"/>
    </row>
    <row r="583" spans="1:12" ht="15">
      <c r="A583" s="104"/>
      <c r="B583" s="104"/>
      <c r="C583" s="104"/>
      <c r="D583" s="104"/>
      <c r="E583" s="104"/>
      <c r="F583" s="104"/>
      <c r="G583" s="104"/>
      <c r="H583" s="104"/>
      <c r="I583" s="104"/>
      <c r="J583" s="104"/>
      <c r="K583" s="104"/>
      <c r="L583" s="104"/>
    </row>
    <row r="584" spans="1:12" ht="15">
      <c r="A584" s="104"/>
      <c r="B584" s="104"/>
      <c r="C584" s="104"/>
      <c r="D584" s="104"/>
      <c r="E584" s="104"/>
      <c r="F584" s="104"/>
      <c r="G584" s="104"/>
      <c r="H584" s="104"/>
      <c r="I584" s="104"/>
      <c r="J584" s="104"/>
      <c r="K584" s="104"/>
      <c r="L584" s="104"/>
    </row>
    <row r="585" spans="1:12" ht="15">
      <c r="A585" s="104"/>
      <c r="B585" s="104"/>
      <c r="C585" s="104"/>
      <c r="D585" s="104"/>
      <c r="E585" s="104"/>
      <c r="F585" s="104"/>
      <c r="G585" s="104"/>
      <c r="H585" s="104"/>
      <c r="I585" s="104"/>
      <c r="J585" s="104"/>
      <c r="K585" s="104"/>
      <c r="L585" s="104"/>
    </row>
    <row r="586" spans="1:12" ht="15">
      <c r="A586" s="104"/>
      <c r="B586" s="104"/>
      <c r="C586" s="104"/>
      <c r="D586" s="104"/>
      <c r="E586" s="104"/>
      <c r="F586" s="104"/>
      <c r="G586" s="104"/>
      <c r="H586" s="104"/>
      <c r="I586" s="104"/>
      <c r="J586" s="104"/>
      <c r="K586" s="104"/>
      <c r="L586" s="104"/>
    </row>
    <row r="587" spans="1:12" ht="15">
      <c r="A587" s="104"/>
      <c r="B587" s="104"/>
      <c r="C587" s="104"/>
      <c r="D587" s="104"/>
      <c r="E587" s="104"/>
      <c r="F587" s="104"/>
      <c r="G587" s="104"/>
      <c r="H587" s="104"/>
      <c r="I587" s="104"/>
      <c r="J587" s="104"/>
      <c r="K587" s="104"/>
      <c r="L587" s="104"/>
    </row>
    <row r="588" spans="1:12" ht="15">
      <c r="A588" s="104"/>
      <c r="B588" s="104"/>
      <c r="C588" s="104"/>
      <c r="D588" s="104"/>
      <c r="E588" s="104"/>
      <c r="F588" s="104"/>
      <c r="G588" s="104"/>
      <c r="H588" s="104"/>
      <c r="I588" s="104"/>
      <c r="J588" s="104"/>
      <c r="K588" s="104"/>
      <c r="L588" s="104"/>
    </row>
    <row r="589" spans="1:12" ht="15">
      <c r="A589" s="104"/>
      <c r="B589" s="104"/>
      <c r="C589" s="104"/>
      <c r="D589" s="104"/>
      <c r="E589" s="104"/>
      <c r="F589" s="104"/>
      <c r="G589" s="104"/>
      <c r="H589" s="104"/>
      <c r="I589" s="104"/>
      <c r="J589" s="104"/>
      <c r="K589" s="104"/>
      <c r="L589" s="104"/>
    </row>
    <row r="590" spans="1:12" ht="15">
      <c r="A590" s="104"/>
      <c r="B590" s="104"/>
      <c r="C590" s="104"/>
      <c r="D590" s="104"/>
      <c r="E590" s="104"/>
      <c r="F590" s="104"/>
      <c r="G590" s="104"/>
      <c r="H590" s="104"/>
      <c r="I590" s="104"/>
      <c r="J590" s="104"/>
      <c r="K590" s="104"/>
      <c r="L590" s="104"/>
    </row>
  </sheetData>
  <phoneticPr fontId="28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556"/>
  <sheetViews>
    <sheetView workbookViewId="0"/>
  </sheetViews>
  <sheetFormatPr defaultRowHeight="12.75"/>
  <cols>
    <col min="2" max="2" width="3.140625" customWidth="1"/>
    <col min="3" max="3" width="30.42578125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77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79</v>
      </c>
      <c r="D7" s="46">
        <v>20000000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87</v>
      </c>
      <c r="D8" s="46">
        <v>1500000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88</v>
      </c>
      <c r="D9" s="75">
        <v>19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5"/>
      <c r="C10" s="16" t="s">
        <v>18</v>
      </c>
      <c r="D10" s="75">
        <v>25</v>
      </c>
      <c r="E10" s="17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5"/>
      <c r="C11" s="16" t="s">
        <v>89</v>
      </c>
      <c r="D11" s="21">
        <v>7</v>
      </c>
      <c r="E11" s="17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thickBot="1">
      <c r="A12" s="1"/>
      <c r="B12" s="18"/>
      <c r="C12" s="19"/>
      <c r="D12" s="19"/>
      <c r="E12" s="20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1"/>
      <c r="C14" s="2" t="s">
        <v>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3"/>
      <c r="C16" s="4"/>
      <c r="D16" s="4"/>
      <c r="E16" s="5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57"/>
      <c r="C17" s="7" t="s">
        <v>90</v>
      </c>
      <c r="D17" s="39">
        <f>(D7*D10)+(D8*D11)</f>
        <v>510500000</v>
      </c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57"/>
      <c r="C18" s="7"/>
      <c r="D18" s="78"/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57"/>
      <c r="C19" s="7" t="s">
        <v>91</v>
      </c>
      <c r="D19" s="80">
        <f>D8*D9</f>
        <v>28500000</v>
      </c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57"/>
      <c r="C20" s="7"/>
      <c r="D20" s="76"/>
      <c r="E20" s="8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57"/>
      <c r="C21" s="7" t="s">
        <v>92</v>
      </c>
      <c r="D21" s="81">
        <f>D17+D19</f>
        <v>539000000</v>
      </c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57"/>
      <c r="C22" s="7"/>
      <c r="D22" s="73"/>
      <c r="E22" s="8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57"/>
      <c r="C23" s="7" t="s">
        <v>93</v>
      </c>
      <c r="D23" s="82">
        <f>D7+D8</f>
        <v>21500000</v>
      </c>
      <c r="E23" s="8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57"/>
      <c r="C24" s="7"/>
      <c r="D24" s="79"/>
      <c r="E24" s="8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>
      <c r="A25" s="1"/>
      <c r="B25" s="57"/>
      <c r="C25" s="7" t="s">
        <v>94</v>
      </c>
      <c r="D25" s="61">
        <f>D21/D23</f>
        <v>25.069767441860463</v>
      </c>
      <c r="E25" s="8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thickBot="1">
      <c r="A26" s="1"/>
      <c r="B26" s="9"/>
      <c r="C26" s="10"/>
      <c r="D26" s="10"/>
      <c r="E26" s="1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61"/>
  <sheetViews>
    <sheetView workbookViewId="0"/>
  </sheetViews>
  <sheetFormatPr defaultRowHeight="12.75"/>
  <cols>
    <col min="2" max="2" width="3.140625" customWidth="1"/>
    <col min="3" max="3" width="25.42578125" customWidth="1"/>
    <col min="4" max="4" width="18.140625" customWidth="1"/>
    <col min="5" max="5" width="3.140625" customWidth="1"/>
  </cols>
  <sheetData>
    <row r="1" spans="1:10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86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12"/>
      <c r="C6" s="13"/>
      <c r="D6" s="91"/>
      <c r="E6" s="14"/>
      <c r="F6" s="1"/>
      <c r="G6" s="1"/>
      <c r="H6" s="1"/>
      <c r="I6" s="1"/>
      <c r="J6" s="1"/>
    </row>
    <row r="7" spans="1:10" ht="15">
      <c r="A7" s="1"/>
      <c r="B7" s="15"/>
      <c r="C7" s="16" t="s">
        <v>13</v>
      </c>
      <c r="D7" s="21">
        <v>1000</v>
      </c>
      <c r="E7" s="17"/>
      <c r="F7" s="1"/>
      <c r="G7" s="1"/>
      <c r="H7" s="1"/>
      <c r="I7" s="1"/>
      <c r="J7" s="1"/>
    </row>
    <row r="8" spans="1:10" ht="15">
      <c r="A8" s="1"/>
      <c r="B8" s="15"/>
      <c r="C8" s="16" t="s">
        <v>117</v>
      </c>
      <c r="D8" s="93">
        <v>40544</v>
      </c>
      <c r="E8" s="17"/>
      <c r="F8" s="1"/>
      <c r="G8" s="1"/>
      <c r="H8" s="1"/>
      <c r="I8" s="1"/>
      <c r="J8" s="1"/>
    </row>
    <row r="9" spans="1:10" ht="15">
      <c r="A9" s="1"/>
      <c r="B9" s="15"/>
      <c r="C9" s="16" t="s">
        <v>118</v>
      </c>
      <c r="D9" s="94">
        <v>47849</v>
      </c>
      <c r="E9" s="17"/>
      <c r="F9" s="1"/>
      <c r="G9" s="1"/>
      <c r="H9" s="1"/>
      <c r="I9" s="1"/>
      <c r="J9" s="1"/>
    </row>
    <row r="10" spans="1:10" ht="15">
      <c r="A10" s="1"/>
      <c r="B10" s="15"/>
      <c r="C10" s="16" t="s">
        <v>112</v>
      </c>
      <c r="D10" s="92">
        <v>5.8000000000000003E-2</v>
      </c>
      <c r="E10" s="17"/>
      <c r="F10" s="1"/>
      <c r="G10" s="1"/>
      <c r="H10" s="1"/>
      <c r="I10" s="1"/>
      <c r="J10" s="1"/>
    </row>
    <row r="11" spans="1:10" ht="15">
      <c r="A11" s="1"/>
      <c r="B11" s="15"/>
      <c r="C11" s="16" t="s">
        <v>15</v>
      </c>
      <c r="D11" s="21">
        <v>150</v>
      </c>
      <c r="E11" s="17"/>
      <c r="F11" s="1"/>
      <c r="G11" s="1"/>
      <c r="H11" s="1"/>
      <c r="I11" s="1"/>
      <c r="J11" s="1"/>
    </row>
    <row r="12" spans="1:10" ht="15">
      <c r="A12" s="1"/>
      <c r="B12" s="15"/>
      <c r="C12" s="16" t="s">
        <v>113</v>
      </c>
      <c r="D12" s="48">
        <v>32.200000000000003</v>
      </c>
      <c r="E12" s="17"/>
      <c r="F12" s="1"/>
      <c r="G12" s="1"/>
      <c r="H12" s="1"/>
      <c r="I12" s="1"/>
      <c r="J12" s="1"/>
    </row>
    <row r="13" spans="1:10" ht="15">
      <c r="A13" s="1"/>
      <c r="B13" s="15"/>
      <c r="C13" s="16" t="s">
        <v>114</v>
      </c>
      <c r="D13" s="44">
        <v>0.12</v>
      </c>
      <c r="E13" s="17"/>
      <c r="F13" s="1"/>
      <c r="G13" s="1"/>
      <c r="H13" s="1"/>
      <c r="I13" s="1"/>
      <c r="J13" s="1"/>
    </row>
    <row r="14" spans="1:10" ht="15">
      <c r="A14" s="1"/>
      <c r="B14" s="15"/>
      <c r="C14" s="16" t="s">
        <v>116</v>
      </c>
      <c r="D14" s="21">
        <v>1150</v>
      </c>
      <c r="E14" s="17"/>
      <c r="F14" s="1"/>
      <c r="G14" s="1"/>
      <c r="H14" s="1"/>
      <c r="I14" s="1"/>
      <c r="J14" s="1"/>
    </row>
    <row r="15" spans="1:10" ht="15">
      <c r="A15" s="1"/>
      <c r="B15" s="15"/>
      <c r="C15" s="16" t="s">
        <v>17</v>
      </c>
      <c r="D15" s="21">
        <v>1250</v>
      </c>
      <c r="E15" s="17"/>
      <c r="F15" s="1"/>
      <c r="G15" s="1"/>
      <c r="H15" s="1"/>
      <c r="I15" s="1"/>
      <c r="J15" s="1"/>
    </row>
    <row r="16" spans="1:10" ht="15">
      <c r="A16" s="1"/>
      <c r="B16" s="15"/>
      <c r="C16" s="16" t="s">
        <v>115</v>
      </c>
      <c r="D16" s="44">
        <v>0.09</v>
      </c>
      <c r="E16" s="17"/>
      <c r="F16" s="1"/>
      <c r="G16" s="1"/>
      <c r="H16" s="1"/>
      <c r="I16" s="1"/>
      <c r="J16" s="1"/>
    </row>
    <row r="17" spans="1:10" ht="15.75" thickBot="1">
      <c r="A17" s="1"/>
      <c r="B17" s="18"/>
      <c r="C17" s="19"/>
      <c r="D17" s="95"/>
      <c r="E17" s="20"/>
      <c r="F17" s="1"/>
      <c r="G17" s="1"/>
      <c r="H17" s="1"/>
      <c r="I17" s="1"/>
      <c r="J17" s="1"/>
    </row>
    <row r="18" spans="1:10" ht="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"/>
      <c r="C19" s="2" t="s">
        <v>1</v>
      </c>
      <c r="D19" s="1"/>
      <c r="E19" s="1"/>
      <c r="F19" s="1"/>
      <c r="G19" s="1"/>
      <c r="H19" s="1"/>
      <c r="I19" s="1"/>
      <c r="J19" s="1"/>
    </row>
    <row r="20" spans="1:10" ht="15.75" thickBo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">
      <c r="A21" s="1"/>
      <c r="B21" s="3"/>
      <c r="C21" s="4"/>
      <c r="D21" s="96"/>
      <c r="E21" s="5"/>
      <c r="F21" s="1"/>
      <c r="G21" s="1"/>
      <c r="H21" s="1"/>
      <c r="I21" s="1"/>
      <c r="J21" s="1"/>
    </row>
    <row r="22" spans="1:10" ht="15">
      <c r="A22" s="1"/>
      <c r="B22" s="6"/>
      <c r="C22" s="7" t="s">
        <v>119</v>
      </c>
      <c r="D22" s="97">
        <f>PRICE(D8,D9,D10,D16,100,1)*10</f>
        <v>707.88653858925022</v>
      </c>
      <c r="E22" s="8"/>
      <c r="F22" s="1"/>
      <c r="G22" s="1"/>
      <c r="H22" s="1"/>
      <c r="I22" s="1"/>
      <c r="J22" s="1"/>
    </row>
    <row r="23" spans="1:10" ht="15">
      <c r="A23" s="1"/>
      <c r="B23" s="6"/>
      <c r="C23" s="7" t="s">
        <v>17</v>
      </c>
      <c r="D23" s="89">
        <f>D12*(D7/D11)</f>
        <v>214.66666666666669</v>
      </c>
      <c r="E23" s="8"/>
      <c r="F23" s="1"/>
      <c r="G23" s="1"/>
      <c r="H23" s="1"/>
      <c r="I23" s="1"/>
      <c r="J23" s="1"/>
    </row>
    <row r="24" spans="1:10" ht="15">
      <c r="A24" s="1"/>
      <c r="B24" s="6"/>
      <c r="C24" s="7" t="s">
        <v>120</v>
      </c>
      <c r="D24" s="98">
        <f>NPER(D13,0,D23,-D15)</f>
        <v>15.546041040601658</v>
      </c>
      <c r="E24" s="8"/>
      <c r="F24" s="1"/>
      <c r="G24" s="1"/>
      <c r="H24" s="1"/>
      <c r="I24" s="1"/>
      <c r="J24" s="1"/>
    </row>
    <row r="25" spans="1:10" ht="15">
      <c r="A25" s="1"/>
      <c r="B25" s="6"/>
      <c r="C25" s="7" t="s">
        <v>121</v>
      </c>
      <c r="D25" s="99">
        <f>D24</f>
        <v>15.546041040601658</v>
      </c>
      <c r="E25" s="8"/>
      <c r="F25" s="1"/>
      <c r="G25" s="1"/>
      <c r="H25" s="1"/>
      <c r="I25" s="1"/>
      <c r="J25" s="1"/>
    </row>
    <row r="26" spans="1:10" ht="15.75">
      <c r="A26" s="1"/>
      <c r="B26" s="6"/>
      <c r="C26" s="7" t="s">
        <v>122</v>
      </c>
      <c r="D26" s="100"/>
      <c r="E26" s="8"/>
      <c r="F26" s="1"/>
      <c r="G26" s="1"/>
      <c r="H26" s="1"/>
      <c r="I26" s="1"/>
      <c r="J26" s="1"/>
    </row>
    <row r="27" spans="1:10" ht="15.75">
      <c r="A27" s="1"/>
      <c r="B27" s="6"/>
      <c r="C27" s="7" t="s">
        <v>123</v>
      </c>
      <c r="D27" s="37">
        <f>-PV(D16,D24,D10*1000,D15)</f>
        <v>803.05062973863812</v>
      </c>
      <c r="E27" s="8"/>
      <c r="F27" s="1"/>
      <c r="G27" s="1"/>
      <c r="H27" s="1"/>
      <c r="I27" s="1"/>
      <c r="J27" s="1"/>
    </row>
    <row r="28" spans="1:10" ht="15.75" thickBot="1">
      <c r="A28" s="1"/>
      <c r="B28" s="9"/>
      <c r="C28" s="10"/>
      <c r="D28" s="101"/>
      <c r="E28" s="1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">
      <c r="A161" s="1"/>
      <c r="B161" s="1"/>
      <c r="C161" s="1"/>
      <c r="D161" s="1"/>
      <c r="E161" s="1"/>
      <c r="F161" s="1"/>
      <c r="G161" s="1"/>
      <c r="H161" s="1"/>
      <c r="I161" s="1"/>
      <c r="J161" s="1"/>
    </row>
  </sheetData>
  <phoneticPr fontId="2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"/>
  <dimension ref="A1:K59"/>
  <sheetViews>
    <sheetView workbookViewId="0"/>
  </sheetViews>
  <sheetFormatPr defaultRowHeight="12.75"/>
  <cols>
    <col min="2" max="2" width="3.140625" customWidth="1"/>
    <col min="3" max="3" width="29.5703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104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12"/>
      <c r="C6" s="13"/>
      <c r="D6" s="13"/>
      <c r="E6" s="14"/>
      <c r="F6" s="1"/>
      <c r="G6" s="1"/>
      <c r="H6" s="1"/>
      <c r="I6" s="1"/>
      <c r="J6" s="1"/>
      <c r="K6" s="1"/>
    </row>
    <row r="7" spans="1:11" ht="15.75" customHeight="1">
      <c r="A7" s="1"/>
      <c r="B7" s="15"/>
      <c r="C7" s="16" t="s">
        <v>79</v>
      </c>
      <c r="D7" s="43">
        <v>7000000</v>
      </c>
      <c r="E7" s="17"/>
      <c r="F7" s="1"/>
      <c r="G7" s="1"/>
      <c r="H7" s="1"/>
      <c r="I7" s="1"/>
      <c r="J7" s="1"/>
      <c r="K7" s="1"/>
    </row>
    <row r="8" spans="1:11" ht="15.75" customHeight="1">
      <c r="A8" s="1"/>
      <c r="B8" s="15"/>
      <c r="C8" s="16" t="s">
        <v>87</v>
      </c>
      <c r="D8" s="43">
        <v>900000</v>
      </c>
      <c r="E8" s="17"/>
      <c r="F8" s="1"/>
      <c r="G8" s="1"/>
      <c r="H8" s="1"/>
      <c r="I8" s="1"/>
      <c r="J8" s="1"/>
      <c r="K8" s="1"/>
    </row>
    <row r="9" spans="1:11" ht="15.75" customHeight="1">
      <c r="A9" s="1"/>
      <c r="B9" s="15"/>
      <c r="C9" s="16" t="s">
        <v>40</v>
      </c>
      <c r="D9" s="21">
        <v>25</v>
      </c>
      <c r="E9" s="17"/>
      <c r="F9" s="1"/>
      <c r="G9" s="1"/>
      <c r="H9" s="1"/>
      <c r="I9" s="1"/>
      <c r="J9" s="1"/>
      <c r="K9" s="1"/>
    </row>
    <row r="10" spans="1:11" ht="15.75" customHeight="1">
      <c r="A10" s="1"/>
      <c r="B10" s="15"/>
      <c r="C10" s="16" t="s">
        <v>106</v>
      </c>
      <c r="D10" s="21">
        <v>165000000</v>
      </c>
      <c r="E10" s="17"/>
      <c r="F10" s="1"/>
      <c r="G10" s="1"/>
      <c r="H10" s="1"/>
      <c r="I10" s="1"/>
      <c r="J10" s="1"/>
      <c r="K10" s="1"/>
    </row>
    <row r="11" spans="1:11" ht="15.75" customHeight="1">
      <c r="A11" s="1"/>
      <c r="B11" s="15"/>
      <c r="C11" s="16" t="s">
        <v>96</v>
      </c>
      <c r="D11" s="22">
        <v>12</v>
      </c>
      <c r="E11" s="17"/>
      <c r="F11" s="1"/>
      <c r="G11" s="1"/>
      <c r="H11" s="1"/>
      <c r="I11" s="1"/>
      <c r="J11" s="1"/>
      <c r="K11" s="1"/>
    </row>
    <row r="12" spans="1:11" ht="15.75" customHeight="1">
      <c r="A12" s="1"/>
      <c r="B12" s="15"/>
      <c r="C12" s="16" t="s">
        <v>97</v>
      </c>
      <c r="D12" s="44">
        <v>7.0000000000000007E-2</v>
      </c>
      <c r="E12" s="17"/>
      <c r="F12" s="1"/>
      <c r="G12" s="1"/>
      <c r="H12" s="1"/>
      <c r="I12" s="1"/>
      <c r="J12" s="1"/>
      <c r="K12" s="1"/>
    </row>
    <row r="13" spans="1:11" ht="15.75" customHeight="1">
      <c r="A13" s="1"/>
      <c r="B13" s="15"/>
      <c r="C13" s="16" t="s">
        <v>105</v>
      </c>
      <c r="D13" s="86">
        <v>0.2</v>
      </c>
      <c r="E13" s="17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18"/>
      <c r="C14" s="19"/>
      <c r="D14" s="19"/>
      <c r="E14" s="20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"/>
      <c r="C16" s="2" t="s">
        <v>1</v>
      </c>
      <c r="D16" s="1"/>
      <c r="E16" s="1"/>
      <c r="F16" s="1"/>
      <c r="G16" s="1"/>
      <c r="H16" s="1"/>
      <c r="I16" s="1"/>
      <c r="J16" s="1"/>
      <c r="K16" s="1"/>
    </row>
    <row r="17" spans="1:11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customHeight="1">
      <c r="A18" s="1"/>
      <c r="B18" s="3"/>
      <c r="C18" s="4"/>
      <c r="D18" s="4"/>
      <c r="E18" s="5"/>
      <c r="F18" s="1"/>
      <c r="G18" s="1"/>
      <c r="H18" s="1"/>
      <c r="I18" s="1"/>
      <c r="J18" s="1"/>
      <c r="K18" s="1"/>
    </row>
    <row r="19" spans="1:11" ht="15.75" customHeight="1">
      <c r="A19" s="1"/>
      <c r="B19" s="6"/>
      <c r="C19" s="7" t="s">
        <v>129</v>
      </c>
      <c r="D19" s="140">
        <f>D7/(D7+D8)</f>
        <v>0.88607594936708856</v>
      </c>
      <c r="E19" s="8"/>
      <c r="F19" s="1"/>
      <c r="G19" s="1"/>
      <c r="H19" s="1"/>
      <c r="I19" s="1"/>
      <c r="J19" s="1"/>
      <c r="K19" s="1"/>
    </row>
    <row r="20" spans="1:11" ht="15.75" customHeight="1">
      <c r="A20" s="1"/>
      <c r="B20" s="6"/>
      <c r="C20" s="7" t="s">
        <v>95</v>
      </c>
      <c r="D20" s="88">
        <f>D10/D7</f>
        <v>23.571428571428573</v>
      </c>
      <c r="E20" s="8"/>
      <c r="F20" s="1"/>
      <c r="G20" s="1"/>
      <c r="H20" s="1"/>
      <c r="I20" s="1"/>
      <c r="J20" s="1"/>
      <c r="K20" s="1"/>
    </row>
    <row r="21" spans="1:11" ht="15.75" customHeight="1">
      <c r="A21" s="1"/>
      <c r="B21" s="6"/>
      <c r="C21" s="7" t="s">
        <v>98</v>
      </c>
      <c r="D21" s="87">
        <f>SQRT(D13)</f>
        <v>0.44721359549995793</v>
      </c>
      <c r="E21" s="8"/>
      <c r="F21" s="1"/>
      <c r="G21" s="1"/>
      <c r="H21" s="1"/>
      <c r="I21" s="1"/>
      <c r="J21" s="1"/>
      <c r="K21" s="1"/>
    </row>
    <row r="22" spans="1:11" ht="15.75" customHeight="1">
      <c r="A22" s="1"/>
      <c r="B22" s="6"/>
      <c r="C22" s="7" t="s">
        <v>100</v>
      </c>
      <c r="D22" s="83">
        <f>((((LN($D$20/$D$9))+(($D$12+(POWER($D$21,2)/2))*($D$11/12))))/($D$21*SQRT(($D$11/12))))</f>
        <v>0.24856019829360734</v>
      </c>
      <c r="E22" s="8"/>
      <c r="F22" s="1"/>
      <c r="G22" s="1"/>
      <c r="H22" s="1"/>
      <c r="I22" s="1"/>
      <c r="J22" s="1"/>
      <c r="K22" s="1"/>
    </row>
    <row r="23" spans="1:11" ht="15.75" customHeight="1">
      <c r="A23" s="1"/>
      <c r="B23" s="6"/>
      <c r="C23" s="7" t="s">
        <v>101</v>
      </c>
      <c r="D23" s="83">
        <f>$D$22-$D$21*SQRT($D$11/12)</f>
        <v>-0.19865339720635058</v>
      </c>
      <c r="E23" s="8"/>
      <c r="F23" s="1"/>
      <c r="G23" s="1"/>
      <c r="H23" s="1"/>
      <c r="I23" s="1"/>
      <c r="J23" s="1"/>
      <c r="K23" s="1"/>
    </row>
    <row r="24" spans="1:11" ht="15.75" customHeight="1">
      <c r="A24" s="1"/>
      <c r="B24" s="6"/>
      <c r="C24" s="7" t="s">
        <v>102</v>
      </c>
      <c r="D24" s="83">
        <f>NORMSDIST(D22)</f>
        <v>0.5981495002521483</v>
      </c>
      <c r="E24" s="8"/>
      <c r="F24" s="1"/>
      <c r="G24" s="1"/>
      <c r="H24" s="1"/>
      <c r="I24" s="1"/>
      <c r="J24" s="1"/>
      <c r="K24" s="1"/>
    </row>
    <row r="25" spans="1:11" ht="15.75" customHeight="1">
      <c r="A25" s="1"/>
      <c r="B25" s="6"/>
      <c r="C25" s="7" t="s">
        <v>103</v>
      </c>
      <c r="D25" s="83">
        <f>NORMSDIST(D23)</f>
        <v>0.42126694050153018</v>
      </c>
      <c r="E25" s="8"/>
      <c r="F25" s="1"/>
      <c r="G25" s="1"/>
      <c r="H25" s="1"/>
      <c r="I25" s="1"/>
      <c r="J25" s="1"/>
      <c r="K25" s="1"/>
    </row>
    <row r="26" spans="1:11" ht="15.75" customHeight="1">
      <c r="A26" s="1"/>
      <c r="B26" s="6"/>
      <c r="C26" s="7"/>
      <c r="D26" s="84"/>
      <c r="E26" s="8"/>
      <c r="F26" s="1"/>
      <c r="G26" s="1"/>
      <c r="H26" s="1"/>
      <c r="I26" s="1"/>
      <c r="J26" s="1"/>
      <c r="K26" s="1"/>
    </row>
    <row r="27" spans="1:11" ht="15.75" customHeight="1">
      <c r="A27" s="1"/>
      <c r="B27" s="6"/>
      <c r="C27" s="7" t="s">
        <v>99</v>
      </c>
      <c r="D27" s="89">
        <f>($D$20*$D$24)-(($D$9*EXP(-$D$12*($D$11/12))*$D$25))</f>
        <v>4.2795709238713719</v>
      </c>
      <c r="E27" s="8"/>
      <c r="F27" s="1"/>
      <c r="G27" s="1"/>
      <c r="H27" s="1"/>
      <c r="I27" s="1"/>
      <c r="J27" s="1"/>
      <c r="K27" s="1"/>
    </row>
    <row r="28" spans="1:11" ht="15.75" customHeight="1">
      <c r="A28" s="1"/>
      <c r="B28" s="6"/>
      <c r="C28" s="7"/>
      <c r="D28" s="89"/>
      <c r="E28" s="8"/>
      <c r="F28" s="1"/>
      <c r="G28" s="1"/>
      <c r="H28" s="1"/>
      <c r="I28" s="1"/>
      <c r="J28" s="1"/>
      <c r="K28" s="1"/>
    </row>
    <row r="29" spans="1:11" ht="15.75" customHeight="1">
      <c r="A29" s="1"/>
      <c r="B29" s="6"/>
      <c r="C29" s="7" t="s">
        <v>107</v>
      </c>
      <c r="D29" s="85">
        <f>(D7/(D7+D8))*D27</f>
        <v>3.792024869253114</v>
      </c>
      <c r="E29" s="8"/>
      <c r="F29" s="1"/>
      <c r="G29" s="1"/>
      <c r="H29" s="1"/>
      <c r="I29" s="1"/>
      <c r="J29" s="1"/>
      <c r="K29" s="1"/>
    </row>
    <row r="30" spans="1:11" ht="15.75" customHeight="1" thickBot="1">
      <c r="A30" s="1"/>
      <c r="B30" s="9"/>
      <c r="C30" s="10"/>
      <c r="D30" s="10"/>
      <c r="E30" s="1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2"/>
  <dimension ref="A1:K60"/>
  <sheetViews>
    <sheetView workbookViewId="0"/>
  </sheetViews>
  <sheetFormatPr defaultRowHeight="12.75"/>
  <cols>
    <col min="2" max="2" width="3.140625" customWidth="1"/>
    <col min="3" max="3" width="23.85546875" bestFit="1" customWidth="1"/>
    <col min="4" max="4" width="18.85546875" bestFit="1" customWidth="1"/>
    <col min="5" max="5" width="3.140625" customWidth="1"/>
  </cols>
  <sheetData>
    <row r="1" spans="1:11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108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12"/>
      <c r="C6" s="13"/>
      <c r="D6" s="13"/>
      <c r="E6" s="14"/>
      <c r="F6" s="1"/>
      <c r="G6" s="1"/>
      <c r="H6" s="1"/>
      <c r="I6" s="1"/>
      <c r="J6" s="1"/>
      <c r="K6" s="1"/>
    </row>
    <row r="7" spans="1:11" ht="15.75" customHeight="1">
      <c r="A7" s="1"/>
      <c r="B7" s="15"/>
      <c r="C7" s="16" t="s">
        <v>79</v>
      </c>
      <c r="D7" s="43">
        <v>2700000</v>
      </c>
      <c r="E7" s="17"/>
      <c r="F7" s="1"/>
      <c r="G7" s="1"/>
      <c r="H7" s="1"/>
      <c r="I7" s="1"/>
      <c r="J7" s="1"/>
      <c r="K7" s="1"/>
    </row>
    <row r="8" spans="1:11" ht="15.75" customHeight="1">
      <c r="A8" s="1"/>
      <c r="B8" s="15"/>
      <c r="C8" s="16" t="s">
        <v>109</v>
      </c>
      <c r="D8" s="43">
        <v>18000000</v>
      </c>
      <c r="E8" s="17"/>
      <c r="F8" s="1"/>
      <c r="G8" s="1"/>
      <c r="H8" s="1"/>
      <c r="I8" s="1"/>
      <c r="J8" s="1"/>
      <c r="K8" s="1"/>
    </row>
    <row r="9" spans="1:11" ht="15.75" customHeight="1">
      <c r="A9" s="1"/>
      <c r="B9" s="15"/>
      <c r="C9" s="16" t="s">
        <v>40</v>
      </c>
      <c r="D9" s="21">
        <v>95</v>
      </c>
      <c r="E9" s="17"/>
      <c r="F9" s="1"/>
      <c r="G9" s="1"/>
      <c r="H9" s="1"/>
      <c r="I9" s="1"/>
      <c r="J9" s="1"/>
      <c r="K9" s="1"/>
    </row>
    <row r="10" spans="1:11" ht="15.75" customHeight="1">
      <c r="A10" s="1"/>
      <c r="B10" s="15"/>
      <c r="C10" s="16" t="s">
        <v>106</v>
      </c>
      <c r="D10" s="21">
        <v>240000000</v>
      </c>
      <c r="E10" s="17"/>
      <c r="F10" s="1"/>
      <c r="G10" s="1"/>
      <c r="H10" s="1"/>
      <c r="I10" s="1"/>
      <c r="J10" s="1"/>
      <c r="K10" s="1"/>
    </row>
    <row r="11" spans="1:11" ht="15.75" customHeight="1">
      <c r="A11" s="1"/>
      <c r="B11" s="15"/>
      <c r="C11" s="16" t="s">
        <v>96</v>
      </c>
      <c r="D11" s="22">
        <v>6</v>
      </c>
      <c r="E11" s="17"/>
      <c r="F11" s="1"/>
      <c r="G11" s="1"/>
      <c r="H11" s="1"/>
      <c r="I11" s="1"/>
      <c r="J11" s="1"/>
      <c r="K11" s="1"/>
    </row>
    <row r="12" spans="1:11" ht="15.75" customHeight="1">
      <c r="A12" s="1"/>
      <c r="B12" s="15"/>
      <c r="C12" s="16" t="s">
        <v>97</v>
      </c>
      <c r="D12" s="44">
        <v>0.06</v>
      </c>
      <c r="E12" s="17"/>
      <c r="F12" s="1"/>
      <c r="G12" s="1"/>
      <c r="H12" s="1"/>
      <c r="I12" s="1"/>
      <c r="J12" s="1"/>
      <c r="K12" s="1"/>
    </row>
    <row r="13" spans="1:11" ht="15.75" customHeight="1">
      <c r="A13" s="1"/>
      <c r="B13" s="15"/>
      <c r="C13" s="16" t="s">
        <v>98</v>
      </c>
      <c r="D13" s="47">
        <v>0.5</v>
      </c>
      <c r="E13" s="17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18"/>
      <c r="C14" s="19"/>
      <c r="D14" s="19"/>
      <c r="E14" s="20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"/>
      <c r="C16" s="2" t="s">
        <v>1</v>
      </c>
      <c r="D16" s="1"/>
      <c r="E16" s="1"/>
      <c r="F16" s="1"/>
      <c r="G16" s="1"/>
      <c r="H16" s="1"/>
      <c r="I16" s="1"/>
      <c r="J16" s="1"/>
      <c r="K16" s="1"/>
    </row>
    <row r="17" spans="1:11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customHeight="1">
      <c r="A18" s="1"/>
      <c r="B18" s="3"/>
      <c r="C18" s="4"/>
      <c r="D18" s="4"/>
      <c r="E18" s="5"/>
      <c r="F18" s="1"/>
      <c r="G18" s="1"/>
      <c r="H18" s="1"/>
      <c r="I18" s="1"/>
      <c r="J18" s="1"/>
      <c r="K18" s="1"/>
    </row>
    <row r="19" spans="1:11" ht="15.75" customHeight="1">
      <c r="A19" s="1"/>
      <c r="B19" s="6"/>
      <c r="C19" s="7" t="s">
        <v>110</v>
      </c>
      <c r="D19" s="45">
        <f>D8*EXP(-D12*(D11/12))</f>
        <v>17468019.603873149</v>
      </c>
      <c r="E19" s="8"/>
      <c r="F19" s="1"/>
      <c r="G19" s="1"/>
      <c r="H19" s="1"/>
      <c r="I19" s="1"/>
      <c r="J19" s="1"/>
      <c r="K19" s="1"/>
    </row>
    <row r="20" spans="1:11" ht="15.75" customHeight="1">
      <c r="A20" s="1"/>
      <c r="B20" s="6"/>
      <c r="C20" s="7"/>
      <c r="D20" s="7"/>
      <c r="E20" s="8"/>
      <c r="F20" s="1"/>
      <c r="G20" s="1"/>
      <c r="H20" s="1"/>
      <c r="I20" s="1"/>
      <c r="J20" s="1"/>
      <c r="K20" s="1"/>
    </row>
    <row r="21" spans="1:11" ht="15.75" customHeight="1">
      <c r="A21" s="1"/>
      <c r="B21" s="6"/>
      <c r="C21" s="7" t="s">
        <v>95</v>
      </c>
      <c r="D21" s="88">
        <f>D10/D7</f>
        <v>88.888888888888886</v>
      </c>
      <c r="E21" s="8"/>
      <c r="F21" s="1"/>
      <c r="G21" s="1"/>
      <c r="H21" s="1"/>
      <c r="I21" s="1"/>
      <c r="J21" s="1"/>
      <c r="K21" s="1"/>
    </row>
    <row r="22" spans="1:11" ht="15.75" customHeight="1">
      <c r="A22" s="1"/>
      <c r="B22" s="6"/>
      <c r="C22" s="74"/>
      <c r="D22" s="74"/>
      <c r="E22" s="8"/>
      <c r="F22" s="1"/>
      <c r="G22" s="1"/>
      <c r="H22" s="1"/>
      <c r="I22" s="1"/>
      <c r="J22" s="1"/>
      <c r="K22" s="1"/>
    </row>
    <row r="23" spans="1:11" ht="15.75" customHeight="1">
      <c r="A23" s="1"/>
      <c r="B23" s="6"/>
      <c r="C23" s="7" t="s">
        <v>100</v>
      </c>
      <c r="D23" s="83">
        <f>((((LN($D$21/$D$9))+(($D$12+(POWER($D$13,2)/2))*($D$11/12))))/($D$13*SQRT(($D$11/12))))</f>
        <v>7.3568121316899229E-2</v>
      </c>
      <c r="E23" s="8"/>
      <c r="F23" s="1"/>
      <c r="G23" s="1"/>
      <c r="H23" s="1"/>
      <c r="I23" s="1"/>
      <c r="J23" s="1"/>
      <c r="K23" s="1"/>
    </row>
    <row r="24" spans="1:11" ht="15.75" customHeight="1">
      <c r="A24" s="1"/>
      <c r="B24" s="6"/>
      <c r="C24" s="7" t="s">
        <v>101</v>
      </c>
      <c r="D24" s="83">
        <f>$D$23-$D$13*SQRT($D$11/12)</f>
        <v>-0.27998526927637457</v>
      </c>
      <c r="E24" s="8"/>
      <c r="F24" s="1"/>
      <c r="G24" s="1"/>
      <c r="H24" s="1"/>
      <c r="I24" s="1"/>
      <c r="J24" s="1"/>
      <c r="K24" s="1"/>
    </row>
    <row r="25" spans="1:11" ht="15.75" customHeight="1">
      <c r="A25" s="1"/>
      <c r="B25" s="6"/>
      <c r="C25" s="7" t="s">
        <v>102</v>
      </c>
      <c r="D25" s="83">
        <f>NORMSDIST(D23)</f>
        <v>0.5293229810594362</v>
      </c>
      <c r="E25" s="8"/>
      <c r="F25" s="1"/>
      <c r="G25" s="1"/>
      <c r="H25" s="1"/>
      <c r="I25" s="1"/>
      <c r="J25" s="1"/>
      <c r="K25" s="1"/>
    </row>
    <row r="26" spans="1:11" ht="15.75" customHeight="1">
      <c r="A26" s="1"/>
      <c r="B26" s="6"/>
      <c r="C26" s="7" t="s">
        <v>103</v>
      </c>
      <c r="D26" s="83">
        <f>NORMSDIST(D24)</f>
        <v>0.3897444032541269</v>
      </c>
      <c r="E26" s="8"/>
      <c r="F26" s="1"/>
      <c r="G26" s="1"/>
      <c r="H26" s="1"/>
      <c r="I26" s="1"/>
      <c r="J26" s="1"/>
      <c r="K26" s="1"/>
    </row>
    <row r="27" spans="1:11" ht="15.75" customHeight="1">
      <c r="A27" s="1"/>
      <c r="B27" s="6"/>
      <c r="C27" s="7"/>
      <c r="D27" s="84"/>
      <c r="E27" s="8"/>
      <c r="F27" s="1"/>
      <c r="G27" s="1"/>
      <c r="H27" s="1"/>
      <c r="I27" s="1"/>
      <c r="J27" s="1"/>
      <c r="K27" s="1"/>
    </row>
    <row r="28" spans="1:11" ht="15.75" customHeight="1">
      <c r="A28" s="1"/>
      <c r="B28" s="6"/>
      <c r="C28" s="7" t="s">
        <v>99</v>
      </c>
      <c r="D28" s="89">
        <f>($D$21*$D$25)-(($D$9*EXP(-$D$12*($D$11/12))*$D$26))</f>
        <v>11.119488690195524</v>
      </c>
      <c r="E28" s="8"/>
      <c r="F28" s="1"/>
      <c r="G28" s="1"/>
      <c r="H28" s="1"/>
      <c r="I28" s="1"/>
      <c r="J28" s="1"/>
      <c r="K28" s="1"/>
    </row>
    <row r="29" spans="1:11" ht="15.75" customHeight="1">
      <c r="A29" s="1"/>
      <c r="B29" s="6"/>
      <c r="C29" s="7"/>
      <c r="D29" s="89"/>
      <c r="E29" s="8"/>
      <c r="F29" s="1"/>
      <c r="G29" s="1"/>
      <c r="H29" s="1"/>
      <c r="I29" s="1"/>
      <c r="J29" s="1"/>
      <c r="K29" s="1"/>
    </row>
    <row r="30" spans="1:11" ht="15.75" customHeight="1">
      <c r="A30" s="1"/>
      <c r="B30" s="6"/>
      <c r="C30" s="7" t="s">
        <v>111</v>
      </c>
      <c r="D30" s="90">
        <f>((D19/D28)*D7)/(D7-D19/D28)</f>
        <v>3756683.0849003601</v>
      </c>
      <c r="E30" s="8"/>
      <c r="F30" s="1"/>
      <c r="G30" s="1"/>
      <c r="H30" s="1"/>
      <c r="I30" s="1"/>
      <c r="J30" s="1"/>
      <c r="K30" s="1"/>
    </row>
    <row r="31" spans="1:11" ht="15.75" customHeight="1" thickBot="1">
      <c r="A31" s="1"/>
      <c r="B31" s="9"/>
      <c r="C31" s="10"/>
      <c r="D31" s="10"/>
      <c r="E31" s="1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45"/>
  <sheetViews>
    <sheetView workbookViewId="0"/>
  </sheetViews>
  <sheetFormatPr defaultRowHeight="12.75"/>
  <cols>
    <col min="2" max="2" width="3.140625" customWidth="1"/>
    <col min="3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13</v>
      </c>
      <c r="D7" s="21">
        <v>1000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14</v>
      </c>
      <c r="D8" s="52">
        <v>24.6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>
      <c r="A9" s="1"/>
      <c r="B9" s="18"/>
      <c r="C9" s="19"/>
      <c r="D9" s="19"/>
      <c r="E9" s="20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2" t="s">
        <v>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thickBo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3"/>
      <c r="C13" s="4"/>
      <c r="D13" s="4"/>
      <c r="E13" s="5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>
      <c r="A14" s="1"/>
      <c r="B14" s="6"/>
      <c r="C14" s="7" t="s">
        <v>15</v>
      </c>
      <c r="D14" s="37">
        <f>D7/D8</f>
        <v>40.650406504065039</v>
      </c>
      <c r="E14" s="8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thickBot="1">
      <c r="A15" s="1"/>
      <c r="B15" s="9"/>
      <c r="C15" s="10"/>
      <c r="D15" s="10"/>
      <c r="E15" s="1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45"/>
  <sheetViews>
    <sheetView workbookViewId="0"/>
  </sheetViews>
  <sheetFormatPr defaultRowHeight="12.75"/>
  <cols>
    <col min="2" max="2" width="3.140625" customWidth="1"/>
    <col min="3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13</v>
      </c>
      <c r="D7" s="21">
        <v>1000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15</v>
      </c>
      <c r="D8" s="53">
        <v>61.5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thickBot="1">
      <c r="A9" s="1"/>
      <c r="B9" s="18"/>
      <c r="C9" s="19"/>
      <c r="D9" s="19"/>
      <c r="E9" s="20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2" t="s">
        <v>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thickBo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3"/>
      <c r="C13" s="4"/>
      <c r="D13" s="4"/>
      <c r="E13" s="5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>
      <c r="A14" s="1"/>
      <c r="B14" s="6"/>
      <c r="C14" s="7" t="s">
        <v>14</v>
      </c>
      <c r="D14" s="50">
        <f>D7/D8</f>
        <v>16.260162601626018</v>
      </c>
      <c r="E14" s="8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thickBot="1">
      <c r="A15" s="1"/>
      <c r="B15" s="9"/>
      <c r="C15" s="10"/>
      <c r="D15" s="10"/>
      <c r="E15" s="1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48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13</v>
      </c>
      <c r="D7" s="21">
        <v>1000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14</v>
      </c>
      <c r="D8" s="54">
        <v>17.5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18</v>
      </c>
      <c r="D9" s="48">
        <v>48.53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thickBot="1">
      <c r="A10" s="1"/>
      <c r="B10" s="18"/>
      <c r="C10" s="19"/>
      <c r="D10" s="19"/>
      <c r="E10" s="20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"/>
      <c r="C12" s="2" t="s">
        <v>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3"/>
      <c r="C14" s="4"/>
      <c r="D14" s="4"/>
      <c r="E14" s="5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6"/>
      <c r="C15" s="7" t="s">
        <v>15</v>
      </c>
      <c r="D15" s="45">
        <f>D7/D8</f>
        <v>57.142857142857146</v>
      </c>
      <c r="E15" s="8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6"/>
      <c r="C16" s="7"/>
      <c r="D16" s="7"/>
      <c r="E16" s="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.75">
      <c r="A17" s="1"/>
      <c r="B17" s="6"/>
      <c r="C17" s="7" t="s">
        <v>32</v>
      </c>
      <c r="D17" s="55">
        <f>(D15-D9)/D9</f>
        <v>0.17747490506608582</v>
      </c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 thickBot="1">
      <c r="A18" s="1"/>
      <c r="B18" s="9"/>
      <c r="C18" s="10"/>
      <c r="D18" s="10"/>
      <c r="E18" s="1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55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4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13</v>
      </c>
      <c r="D7" s="21">
        <v>1000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14</v>
      </c>
      <c r="D8" s="54">
        <v>21.5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18</v>
      </c>
      <c r="D9" s="48">
        <v>37.15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5"/>
      <c r="C10" s="16" t="s">
        <v>37</v>
      </c>
      <c r="D10" s="48">
        <v>2</v>
      </c>
      <c r="E10" s="17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thickBot="1">
      <c r="A11" s="1"/>
      <c r="B11" s="18"/>
      <c r="C11" s="19"/>
      <c r="D11" s="19"/>
      <c r="E11" s="20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1"/>
      <c r="C13" s="2" t="s">
        <v>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56"/>
      <c r="C15" s="4"/>
      <c r="D15" s="4"/>
      <c r="E15" s="5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.75">
      <c r="A16" s="1"/>
      <c r="B16" s="57" t="s">
        <v>33</v>
      </c>
      <c r="C16" s="7" t="s">
        <v>14</v>
      </c>
      <c r="D16" s="58">
        <f>D8</f>
        <v>21.5</v>
      </c>
      <c r="E16" s="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57"/>
      <c r="C17" s="7"/>
      <c r="D17" s="7"/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.75">
      <c r="A18" s="1"/>
      <c r="B18" s="57" t="s">
        <v>34</v>
      </c>
      <c r="C18" s="7" t="s">
        <v>15</v>
      </c>
      <c r="D18" s="51">
        <f>D7/D8</f>
        <v>46.511627906976742</v>
      </c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57"/>
      <c r="C19" s="7"/>
      <c r="D19" s="7"/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>
      <c r="A20" s="1"/>
      <c r="B20" s="57" t="s">
        <v>35</v>
      </c>
      <c r="C20" s="7" t="s">
        <v>32</v>
      </c>
      <c r="D20" s="55">
        <f>(D18-D9)/D9</f>
        <v>0.25199536761713981</v>
      </c>
      <c r="E20" s="8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.75">
      <c r="A21" s="1"/>
      <c r="B21" s="57"/>
      <c r="C21" s="7"/>
      <c r="D21" s="59"/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.75">
      <c r="A22" s="1"/>
      <c r="B22" s="57" t="s">
        <v>36</v>
      </c>
      <c r="C22" s="7" t="s">
        <v>17</v>
      </c>
      <c r="D22" s="61">
        <f>D9*D16</f>
        <v>798.72500000000002</v>
      </c>
      <c r="E22" s="8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>
      <c r="A23" s="1"/>
      <c r="B23" s="57"/>
      <c r="C23" s="7"/>
      <c r="D23" s="60"/>
      <c r="E23" s="8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>
      <c r="A24" s="1"/>
      <c r="B24" s="57" t="s">
        <v>38</v>
      </c>
      <c r="C24" s="7" t="s">
        <v>17</v>
      </c>
      <c r="D24" s="61">
        <f>(D9+D10)*D16</f>
        <v>841.72500000000002</v>
      </c>
      <c r="E24" s="8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 thickBot="1">
      <c r="A25" s="1"/>
      <c r="B25" s="9"/>
      <c r="C25" s="10"/>
      <c r="D25" s="10"/>
      <c r="E25" s="1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50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39</v>
      </c>
      <c r="D7" s="46">
        <v>3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40</v>
      </c>
      <c r="D8" s="62">
        <v>53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18</v>
      </c>
      <c r="D9" s="48">
        <v>58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thickBot="1">
      <c r="A10" s="1"/>
      <c r="B10" s="18"/>
      <c r="C10" s="19"/>
      <c r="D10" s="19"/>
      <c r="E10" s="20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"/>
      <c r="C12" s="2" t="s">
        <v>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3"/>
      <c r="C14" s="4"/>
      <c r="D14" s="4"/>
      <c r="E14" s="5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6"/>
      <c r="C15" s="7" t="s">
        <v>41</v>
      </c>
      <c r="D15" s="45">
        <f>D7*D8</f>
        <v>159</v>
      </c>
      <c r="E15" s="8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6"/>
      <c r="C16" s="7"/>
      <c r="D16" s="45"/>
      <c r="E16" s="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6"/>
      <c r="C17" s="7" t="s">
        <v>42</v>
      </c>
      <c r="D17" s="45">
        <f>D7*D9</f>
        <v>174</v>
      </c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6"/>
      <c r="C18" s="7"/>
      <c r="D18" s="7"/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>
      <c r="A19" s="1"/>
      <c r="B19" s="6"/>
      <c r="C19" s="7" t="s">
        <v>43</v>
      </c>
      <c r="D19" s="61">
        <f>D17-D15</f>
        <v>15</v>
      </c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 thickBot="1">
      <c r="A20" s="1"/>
      <c r="B20" s="9"/>
      <c r="C20" s="10"/>
      <c r="D20" s="10"/>
      <c r="E20" s="1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549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5" width="18.140625" customWidth="1"/>
    <col min="6" max="6" width="4.28515625" customWidth="1"/>
  </cols>
  <sheetData>
    <row r="1" spans="1:16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/>
      <c r="C2" s="1" t="s">
        <v>11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12"/>
      <c r="C6" s="13"/>
      <c r="D6" s="13"/>
      <c r="E6" s="13"/>
      <c r="F6" s="14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15"/>
      <c r="C7" s="16"/>
      <c r="D7" s="63" t="s">
        <v>47</v>
      </c>
      <c r="E7" s="63" t="s">
        <v>48</v>
      </c>
      <c r="F7" s="17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5">
      <c r="A8" s="1"/>
      <c r="B8" s="15"/>
      <c r="C8" s="16" t="s">
        <v>44</v>
      </c>
      <c r="D8" s="64">
        <v>1000</v>
      </c>
      <c r="E8" s="64">
        <v>1000</v>
      </c>
      <c r="F8" s="17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15"/>
      <c r="C9" s="16" t="s">
        <v>45</v>
      </c>
      <c r="D9" s="49">
        <v>900</v>
      </c>
      <c r="E9" s="49">
        <v>950</v>
      </c>
      <c r="F9" s="17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5">
      <c r="A10" s="1"/>
      <c r="B10" s="15"/>
      <c r="C10" s="16" t="s">
        <v>46</v>
      </c>
      <c r="D10" s="64">
        <v>1000</v>
      </c>
      <c r="E10" s="64">
        <v>900</v>
      </c>
      <c r="F10" s="17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5.75" thickBot="1">
      <c r="A11" s="1"/>
      <c r="B11" s="18"/>
      <c r="C11" s="19"/>
      <c r="D11" s="19"/>
      <c r="E11" s="19"/>
      <c r="F11" s="20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">
      <c r="A13" s="1"/>
      <c r="B13" s="1"/>
      <c r="C13" s="2" t="s">
        <v>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.75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5">
      <c r="A15" s="1"/>
      <c r="B15" s="3"/>
      <c r="C15" s="4"/>
      <c r="D15" s="4"/>
      <c r="E15" s="4"/>
      <c r="F15" s="5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5.75">
      <c r="A16" s="1"/>
      <c r="B16" s="6"/>
      <c r="C16" s="7" t="s">
        <v>47</v>
      </c>
      <c r="D16" s="66" t="str">
        <f>IF(D10&gt;D9,"Feasible","Not feasible")</f>
        <v>Feasible</v>
      </c>
      <c r="E16" s="45"/>
      <c r="F16" s="8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">
      <c r="A17" s="1"/>
      <c r="B17" s="6"/>
      <c r="C17" s="7"/>
      <c r="D17" s="45"/>
      <c r="E17" s="45"/>
      <c r="F17" s="8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75">
      <c r="A18" s="1"/>
      <c r="B18" s="6"/>
      <c r="C18" s="7" t="s">
        <v>48</v>
      </c>
      <c r="D18" s="141" t="str">
        <f>IF(E10&gt;E9,"Feasible","Not feasible")</f>
        <v>Not feasible</v>
      </c>
      <c r="E18" s="45"/>
      <c r="F18" s="8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5.75" thickBot="1">
      <c r="A19" s="1"/>
      <c r="B19" s="9"/>
      <c r="C19" s="10"/>
      <c r="D19" s="10"/>
      <c r="E19" s="10"/>
      <c r="F19" s="1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O550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16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15</v>
      </c>
      <c r="D7" s="64">
        <v>51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18</v>
      </c>
      <c r="D8" s="49">
        <v>44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50</v>
      </c>
      <c r="D9" s="64">
        <v>990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thickBot="1">
      <c r="A10" s="1"/>
      <c r="B10" s="18"/>
      <c r="C10" s="19"/>
      <c r="D10" s="19"/>
      <c r="E10" s="20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"/>
      <c r="C12" s="2" t="s">
        <v>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">
      <c r="A14" s="1"/>
      <c r="B14" s="3"/>
      <c r="C14" s="4"/>
      <c r="D14" s="4"/>
      <c r="E14" s="5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6"/>
      <c r="C15" s="7" t="s">
        <v>14</v>
      </c>
      <c r="D15" s="67">
        <f>1000/D7</f>
        <v>19.607843137254903</v>
      </c>
      <c r="E15" s="8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6"/>
      <c r="C16" s="7"/>
      <c r="D16" s="45"/>
      <c r="E16" s="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6"/>
      <c r="C17" s="7" t="s">
        <v>15</v>
      </c>
      <c r="D17" s="65">
        <f>D15*D8</f>
        <v>862.74509803921569</v>
      </c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6"/>
      <c r="C18" s="7"/>
      <c r="D18" s="65"/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>
      <c r="A19" s="1"/>
      <c r="B19" s="6"/>
      <c r="C19" s="7" t="s">
        <v>130</v>
      </c>
      <c r="D19" s="142">
        <f>MAX(D17,D9)</f>
        <v>990</v>
      </c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.75" thickBot="1">
      <c r="A20" s="1"/>
      <c r="B20" s="9"/>
      <c r="C20" s="10"/>
      <c r="D20" s="10"/>
      <c r="E20" s="1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</sheetData>
  <phoneticPr fontId="0" type="noConversion"/>
  <pageMargins left="0.75" right="0.75" top="1" bottom="1" header="0.5" footer="0.5"/>
  <pageSetup paperSize="26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O552"/>
  <sheetViews>
    <sheetView workbookViewId="0"/>
  </sheetViews>
  <sheetFormatPr defaultRowHeight="12.75"/>
  <cols>
    <col min="2" max="2" width="3.140625" customWidth="1"/>
    <col min="3" max="3" width="20.85546875" customWidth="1"/>
    <col min="4" max="4" width="18.140625" customWidth="1"/>
    <col min="5" max="5" width="4.28515625" customWidth="1"/>
  </cols>
  <sheetData>
    <row r="1" spans="1:15" ht="18">
      <c r="A1" s="1"/>
      <c r="B1" s="1"/>
      <c r="C1" s="36" t="s">
        <v>31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">
      <c r="A2" s="1"/>
      <c r="B2" s="1"/>
      <c r="C2" s="1" t="s">
        <v>49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>
      <c r="A4" s="1"/>
      <c r="B4" s="1"/>
      <c r="C4" s="2" t="s">
        <v>12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">
      <c r="A6" s="1"/>
      <c r="B6" s="12"/>
      <c r="C6" s="13"/>
      <c r="D6" s="13"/>
      <c r="E6" s="14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">
      <c r="A7" s="1"/>
      <c r="B7" s="15"/>
      <c r="C7" s="16" t="s">
        <v>24</v>
      </c>
      <c r="D7" s="42">
        <v>1000</v>
      </c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5">
      <c r="A8" s="1"/>
      <c r="B8" s="15"/>
      <c r="C8" s="16" t="s">
        <v>14</v>
      </c>
      <c r="D8" s="103">
        <v>24.25</v>
      </c>
      <c r="E8" s="17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">
      <c r="A9" s="1"/>
      <c r="B9" s="15"/>
      <c r="C9" s="16" t="s">
        <v>18</v>
      </c>
      <c r="D9" s="42">
        <v>48</v>
      </c>
      <c r="E9" s="17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">
      <c r="A10" s="1"/>
      <c r="B10" s="15"/>
      <c r="C10" s="16" t="s">
        <v>25</v>
      </c>
      <c r="D10" s="43">
        <v>110</v>
      </c>
      <c r="E10" s="17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thickBot="1">
      <c r="A11" s="1"/>
      <c r="B11" s="18"/>
      <c r="C11" s="19"/>
      <c r="D11" s="41"/>
      <c r="E11" s="20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">
      <c r="A13" s="1"/>
      <c r="B13" s="1"/>
      <c r="C13" s="2" t="s">
        <v>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">
      <c r="A15" s="1"/>
      <c r="B15" s="3"/>
      <c r="C15" s="4"/>
      <c r="D15" s="4"/>
      <c r="E15" s="5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5">
      <c r="A16" s="1"/>
      <c r="B16" s="6"/>
      <c r="C16" s="7" t="s">
        <v>8</v>
      </c>
      <c r="D16" s="7"/>
      <c r="E16" s="8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5">
      <c r="A17" s="1"/>
      <c r="B17" s="6"/>
      <c r="C17" s="7" t="s">
        <v>9</v>
      </c>
      <c r="D17" s="7"/>
      <c r="E17" s="8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5">
      <c r="A18" s="1"/>
      <c r="B18" s="6"/>
      <c r="C18" s="7" t="s">
        <v>10</v>
      </c>
      <c r="D18" s="7"/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">
      <c r="A19" s="1"/>
      <c r="B19" s="6"/>
      <c r="C19" s="7" t="s">
        <v>26</v>
      </c>
      <c r="D19" s="38">
        <f>D8*D9</f>
        <v>1164</v>
      </c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5">
      <c r="A20" s="1"/>
      <c r="B20" s="6"/>
      <c r="C20" s="7" t="s">
        <v>27</v>
      </c>
      <c r="D20" s="39">
        <f>D10/100*D7</f>
        <v>1100</v>
      </c>
      <c r="E20" s="8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>
      <c r="A21" s="1"/>
      <c r="B21" s="6"/>
      <c r="C21" s="7" t="s">
        <v>28</v>
      </c>
      <c r="D21" s="40" t="str">
        <f>IF(D19&gt;D20,"convert.","tender the bond.")</f>
        <v>convert.</v>
      </c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.75" thickBot="1">
      <c r="A22" s="1"/>
      <c r="B22" s="9"/>
      <c r="C22" s="10"/>
      <c r="D22" s="10"/>
      <c r="E22" s="1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</sheetData>
  <phoneticPr fontId="0" type="noConversion"/>
  <pageMargins left="0.75" right="0.75" top="1" bottom="1" header="0.5" footer="0.5"/>
  <pageSetup paperSize="265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Chapter 24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dcterms:created xsi:type="dcterms:W3CDTF">2002-06-21T22:01:11Z</dcterms:created>
  <dcterms:modified xsi:type="dcterms:W3CDTF">2012-11-06T10:58:57Z</dcterms:modified>
</cp:coreProperties>
</file>