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1295" windowHeight="7260"/>
  </bookViews>
  <sheets>
    <sheet name="Chapter 17" sheetId="22" r:id="rId1"/>
    <sheet name="#1" sheetId="43" r:id="rId2"/>
    <sheet name="#2" sheetId="44" r:id="rId3"/>
    <sheet name="#3" sheetId="47" r:id="rId4"/>
    <sheet name="#4" sheetId="48" r:id="rId5"/>
    <sheet name="#5" sheetId="46" r:id="rId6"/>
    <sheet name="#6" sheetId="41" r:id="rId7"/>
    <sheet name="#7" sheetId="45" r:id="rId8"/>
    <sheet name="#8" sheetId="25" r:id="rId9"/>
    <sheet name="#9" sheetId="42" r:id="rId10"/>
    <sheet name="#10" sheetId="30" r:id="rId11"/>
  </sheets>
  <calcPr calcId="145621"/>
</workbook>
</file>

<file path=xl/calcChain.xml><?xml version="1.0" encoding="utf-8"?>
<calcChain xmlns="http://schemas.openxmlformats.org/spreadsheetml/2006/main">
  <c r="D8" i="41"/>
  <c r="D10" i="45"/>
  <c r="D21"/>
  <c r="D8" i="25"/>
  <c r="D24"/>
  <c r="D19"/>
  <c r="D19" i="47"/>
  <c r="D21"/>
  <c r="D17"/>
  <c r="D35" i="46"/>
  <c r="D17"/>
  <c r="D26"/>
  <c r="D20" i="45"/>
  <c r="E20"/>
  <c r="F20"/>
  <c r="E21"/>
  <c r="F21"/>
  <c r="D25"/>
  <c r="E25"/>
  <c r="F25"/>
  <c r="D26"/>
  <c r="E26"/>
  <c r="F26"/>
  <c r="G25"/>
  <c r="G21"/>
  <c r="G20"/>
  <c r="D20" i="44"/>
  <c r="D27"/>
  <c r="F27"/>
  <c r="D24"/>
  <c r="D19"/>
  <c r="D26"/>
  <c r="F26"/>
  <c r="E20"/>
  <c r="E19"/>
  <c r="D16" i="43"/>
  <c r="D18" i="30"/>
  <c r="D20"/>
  <c r="D22"/>
  <c r="D26"/>
  <c r="D31" i="42"/>
  <c r="D29"/>
  <c r="D40" i="41"/>
  <c r="D41"/>
  <c r="D34"/>
  <c r="D35"/>
  <c r="D21"/>
  <c r="D22"/>
  <c r="D27"/>
  <c r="D28"/>
  <c r="D21" i="25"/>
  <c r="D29" i="46"/>
  <c r="D31"/>
  <c r="D33"/>
  <c r="F20" i="44"/>
  <c r="G20"/>
  <c r="D30" i="41"/>
  <c r="D45"/>
  <c r="D24"/>
  <c r="D27" i="25"/>
  <c r="D29"/>
  <c r="D29" i="45"/>
  <c r="D36"/>
  <c r="G26"/>
  <c r="D31"/>
  <c r="D34"/>
  <c r="D41"/>
  <c r="D37" i="41"/>
  <c r="D43"/>
  <c r="D38" i="46"/>
  <c r="D20"/>
  <c r="D22"/>
  <c r="D24"/>
  <c r="F19" i="44"/>
  <c r="G19"/>
  <c r="G26"/>
  <c r="G27"/>
  <c r="D23" i="47"/>
  <c r="D24" i="30"/>
  <c r="D47" i="41"/>
  <c r="E38" i="45"/>
  <c r="D40" i="46"/>
  <c r="D42"/>
</calcChain>
</file>

<file path=xl/sharedStrings.xml><?xml version="1.0" encoding="utf-8"?>
<sst xmlns="http://schemas.openxmlformats.org/spreadsheetml/2006/main" count="247" uniqueCount="146">
  <si>
    <t>Question 1</t>
  </si>
  <si>
    <t>Input Area:</t>
  </si>
  <si>
    <t>Output Area:</t>
  </si>
  <si>
    <t>EBIT</t>
  </si>
  <si>
    <t>Debt issue</t>
  </si>
  <si>
    <t>Shares outstanding</t>
  </si>
  <si>
    <t>Interest</t>
  </si>
  <si>
    <t>Question 2</t>
  </si>
  <si>
    <t>Question 6</t>
  </si>
  <si>
    <t>Question 7</t>
  </si>
  <si>
    <t>Question 8</t>
  </si>
  <si>
    <t>Question 10</t>
  </si>
  <si>
    <t>Value of equity</t>
  </si>
  <si>
    <t xml:space="preserve">Tax rate </t>
  </si>
  <si>
    <t>Input boxes in tan</t>
  </si>
  <si>
    <t>Output boxes in yellow</t>
  </si>
  <si>
    <t>Given data in blue</t>
  </si>
  <si>
    <t>Calculations in red</t>
  </si>
  <si>
    <t>Answers in green</t>
  </si>
  <si>
    <t>a.</t>
  </si>
  <si>
    <t>b.</t>
  </si>
  <si>
    <t>c.</t>
  </si>
  <si>
    <t>d.</t>
  </si>
  <si>
    <r>
      <t>V</t>
    </r>
    <r>
      <rPr>
        <vertAlign val="subscript"/>
        <sz val="12"/>
        <color indexed="8"/>
        <rFont val="Arial"/>
        <family val="2"/>
      </rPr>
      <t>U</t>
    </r>
  </si>
  <si>
    <r>
      <t>V</t>
    </r>
    <r>
      <rPr>
        <vertAlign val="subscript"/>
        <sz val="12"/>
        <color indexed="8"/>
        <rFont val="Arial"/>
        <family val="2"/>
      </rPr>
      <t>L</t>
    </r>
  </si>
  <si>
    <t>Market value of equity</t>
  </si>
  <si>
    <t>Market value of debt</t>
  </si>
  <si>
    <t>Interest payment</t>
  </si>
  <si>
    <t>Share price</t>
  </si>
  <si>
    <t>Probability of boom</t>
  </si>
  <si>
    <t>Probability of recession</t>
  </si>
  <si>
    <t>Cash flows in a boom</t>
  </si>
  <si>
    <t>Cash flows in a recession</t>
  </si>
  <si>
    <t>Debt payment</t>
  </si>
  <si>
    <t>Annual discount rate</t>
  </si>
  <si>
    <t>Recession</t>
  </si>
  <si>
    <t>Promised return on debt</t>
  </si>
  <si>
    <t>Payoff to bondholders</t>
  </si>
  <si>
    <t>Probability of expansion</t>
  </si>
  <si>
    <t>Expansion EBIT</t>
  </si>
  <si>
    <t>Recession EBIT</t>
  </si>
  <si>
    <t>Steinberg debt payment</t>
  </si>
  <si>
    <t>Dietrich debt payment</t>
  </si>
  <si>
    <t>Steinberg:</t>
  </si>
  <si>
    <t>Equity value</t>
  </si>
  <si>
    <t>Debt value</t>
  </si>
  <si>
    <t>Equity payment:</t>
  </si>
  <si>
    <t>Debt payment:</t>
  </si>
  <si>
    <t>Expansion</t>
  </si>
  <si>
    <t>Dietrich:</t>
  </si>
  <si>
    <t>V(Steinberg)</t>
  </si>
  <si>
    <t>V(Dietrich)</t>
  </si>
  <si>
    <t xml:space="preserve">You should disagree with the CEO’s </t>
  </si>
  <si>
    <t xml:space="preserve">not affect a firm’s value. It is the actual costs </t>
  </si>
  <si>
    <t xml:space="preserve">of bankruptcy that decrease the value of a firm. </t>
  </si>
  <si>
    <t xml:space="preserve">Note that this problem assumes that there are </t>
  </si>
  <si>
    <t>no bankruptcy costs.</t>
  </si>
  <si>
    <r>
      <t xml:space="preserve">statement. The risk of bankruptcy </t>
    </r>
    <r>
      <rPr>
        <i/>
        <sz val="12"/>
        <color indexed="8"/>
        <rFont val="Arial"/>
        <family val="2"/>
      </rPr>
      <t>per se</t>
    </r>
    <r>
      <rPr>
        <sz val="12"/>
        <color indexed="8"/>
        <rFont val="Arial"/>
        <family val="2"/>
      </rPr>
      <t xml:space="preserve"> does </t>
    </r>
  </si>
  <si>
    <t>Corporate tax rate</t>
  </si>
  <si>
    <t>Personal interest tax rate</t>
  </si>
  <si>
    <t>Amount of perpetual debt</t>
  </si>
  <si>
    <t xml:space="preserve">structure of a firm has no effect on its value. There is no optimal </t>
  </si>
  <si>
    <t>debt-equity ratio.</t>
  </si>
  <si>
    <t>capital structure will increase the overall value of the firm. This</t>
  </si>
  <si>
    <t>infinite.</t>
  </si>
  <si>
    <t>model implies that the debt-equity ratio of every firm should be</t>
  </si>
  <si>
    <r>
      <t xml:space="preserve">In their no tax model, M&amp;M assume that </t>
    </r>
    <r>
      <rPr>
        <i/>
        <sz val="12"/>
        <rFont val="Arial"/>
        <family val="2"/>
      </rPr>
      <t>t</t>
    </r>
    <r>
      <rPr>
        <i/>
        <vertAlign val="subscript"/>
        <sz val="12"/>
        <rFont val="Arial"/>
        <family val="2"/>
      </rPr>
      <t>C</t>
    </r>
    <r>
      <rPr>
        <sz val="12"/>
        <rFont val="Arial"/>
        <family val="2"/>
      </rPr>
      <t xml:space="preserve">, </t>
    </r>
    <r>
      <rPr>
        <i/>
        <sz val="12"/>
        <rFont val="Arial"/>
        <family val="2"/>
      </rPr>
      <t>t</t>
    </r>
    <r>
      <rPr>
        <vertAlign val="subscript"/>
        <sz val="12"/>
        <rFont val="Arial"/>
        <family val="2"/>
      </rPr>
      <t>B</t>
    </r>
    <r>
      <rPr>
        <sz val="12"/>
        <rFont val="Arial"/>
        <family val="2"/>
      </rPr>
      <t xml:space="preserve">, and </t>
    </r>
    <r>
      <rPr>
        <i/>
        <sz val="12"/>
        <rFont val="Arial"/>
        <family val="2"/>
      </rPr>
      <t>C(B)</t>
    </r>
    <r>
      <rPr>
        <sz val="12"/>
        <rFont val="Arial"/>
        <family val="2"/>
      </rPr>
      <t xml:space="preserve"> are all zero. </t>
    </r>
  </si>
  <si>
    <r>
      <t xml:space="preserve">In their model with corporate taxes, M&amp;M assume that </t>
    </r>
    <r>
      <rPr>
        <i/>
        <sz val="12"/>
        <rFont val="Arial"/>
        <family val="2"/>
      </rPr>
      <t>t</t>
    </r>
    <r>
      <rPr>
        <vertAlign val="subscript"/>
        <sz val="12"/>
        <rFont val="Arial"/>
        <family val="2"/>
      </rPr>
      <t>C</t>
    </r>
    <r>
      <rPr>
        <sz val="12"/>
        <rFont val="Arial"/>
        <family val="2"/>
      </rPr>
      <t xml:space="preserve"> &gt; 0 and </t>
    </r>
  </si>
  <si>
    <r>
      <t>Under these assumptions, V</t>
    </r>
    <r>
      <rPr>
        <vertAlign val="subscript"/>
        <sz val="12"/>
        <rFont val="Arial"/>
        <family val="2"/>
      </rPr>
      <t>L</t>
    </r>
    <r>
      <rPr>
        <sz val="12"/>
        <rFont val="Arial"/>
        <family val="2"/>
      </rPr>
      <t xml:space="preserve"> = V</t>
    </r>
    <r>
      <rPr>
        <vertAlign val="subscript"/>
        <sz val="12"/>
        <rFont val="Arial"/>
        <family val="2"/>
      </rPr>
      <t>U</t>
    </r>
    <r>
      <rPr>
        <sz val="12"/>
        <rFont val="Arial"/>
        <family val="2"/>
      </rPr>
      <t xml:space="preserve">, signifying that the capital </t>
    </r>
  </si>
  <si>
    <r>
      <t xml:space="preserve">both </t>
    </r>
    <r>
      <rPr>
        <i/>
        <sz val="12"/>
        <rFont val="Arial"/>
        <family val="2"/>
      </rPr>
      <t>t</t>
    </r>
    <r>
      <rPr>
        <vertAlign val="subscript"/>
        <sz val="12"/>
        <rFont val="Arial"/>
        <family val="2"/>
      </rPr>
      <t>B</t>
    </r>
    <r>
      <rPr>
        <sz val="12"/>
        <rFont val="Arial"/>
        <family val="2"/>
      </rPr>
      <t xml:space="preserve"> and C(B) are equal to zero. Under these assumptions, </t>
    </r>
  </si>
  <si>
    <r>
      <t>V</t>
    </r>
    <r>
      <rPr>
        <vertAlign val="subscript"/>
        <sz val="12"/>
        <rFont val="Arial"/>
        <family val="2"/>
      </rPr>
      <t>L</t>
    </r>
    <r>
      <rPr>
        <sz val="12"/>
        <rFont val="Arial"/>
        <family val="2"/>
      </rPr>
      <t xml:space="preserve"> = V</t>
    </r>
    <r>
      <rPr>
        <vertAlign val="subscript"/>
        <sz val="12"/>
        <rFont val="Arial"/>
        <family val="2"/>
      </rPr>
      <t>U</t>
    </r>
    <r>
      <rPr>
        <sz val="12"/>
        <rFont val="Arial"/>
        <family val="2"/>
      </rPr>
      <t xml:space="preserve"> + </t>
    </r>
    <r>
      <rPr>
        <i/>
        <sz val="12"/>
        <rFont val="Arial"/>
        <family val="2"/>
      </rPr>
      <t>t</t>
    </r>
    <r>
      <rPr>
        <vertAlign val="subscript"/>
        <sz val="12"/>
        <rFont val="Arial"/>
        <family val="2"/>
      </rPr>
      <t>C</t>
    </r>
    <r>
      <rPr>
        <sz val="12"/>
        <rFont val="Arial"/>
        <family val="2"/>
      </rPr>
      <t xml:space="preserve">B, implying that raising the amount of debt in a firm’s </t>
    </r>
  </si>
  <si>
    <t>Change in value</t>
  </si>
  <si>
    <t>Excess cash</t>
  </si>
  <si>
    <t>Annual EBIT</t>
  </si>
  <si>
    <t>Unlevered cost of equity</t>
  </si>
  <si>
    <t>Interest income tax rate</t>
  </si>
  <si>
    <t>Aftertax income</t>
  </si>
  <si>
    <t>Bankruptcy costs</t>
  </si>
  <si>
    <t xml:space="preserve">The bankruptcy costs would not affect the value of </t>
  </si>
  <si>
    <t>the unlevered firm since it could never be forced</t>
  </si>
  <si>
    <t xml:space="preserve">into bankruptcy. </t>
  </si>
  <si>
    <t xml:space="preserve">The CFO may be correct. The value calculated in </t>
  </si>
  <si>
    <t xml:space="preserve">non-marketed claims, such as bankruptcy or </t>
  </si>
  <si>
    <t>agency costs.</t>
  </si>
  <si>
    <t>Problems 1-10</t>
  </si>
  <si>
    <t>EBIT (40 hour week)</t>
  </si>
  <si>
    <t>EBIT (50 hour week)</t>
  </si>
  <si>
    <t>Debt issue:</t>
  </si>
  <si>
    <t>40 hour week</t>
  </si>
  <si>
    <t>50 hour week</t>
  </si>
  <si>
    <t>Cash flow</t>
  </si>
  <si>
    <t>Cash flow to equity</t>
  </si>
  <si>
    <t>Cash flow to Tom</t>
  </si>
  <si>
    <t>New capital</t>
  </si>
  <si>
    <t>Interest rate on debt</t>
  </si>
  <si>
    <t>Equity issue:</t>
  </si>
  <si>
    <t>Tom's equity ownership</t>
  </si>
  <si>
    <t>Current company value</t>
  </si>
  <si>
    <t>Bad</t>
  </si>
  <si>
    <t>Good</t>
  </si>
  <si>
    <t xml:space="preserve">
Economy</t>
  </si>
  <si>
    <t xml:space="preserve">
Probability</t>
  </si>
  <si>
    <t>Payment to bondholders</t>
  </si>
  <si>
    <t>Low-Risk Project</t>
  </si>
  <si>
    <t>Project Payoff/
Firm value</t>
  </si>
  <si>
    <t>High-Risk Project</t>
  </si>
  <si>
    <t>Expected value of firm:</t>
  </si>
  <si>
    <t>Expected value of equity:</t>
  </si>
  <si>
    <t xml:space="preserve">Stockholders would prefer the </t>
  </si>
  <si>
    <t>project since the expected value</t>
  </si>
  <si>
    <t>of the equity is the highest.</t>
  </si>
  <si>
    <t>Question 3</t>
  </si>
  <si>
    <t>Amount of debt</t>
  </si>
  <si>
    <t>Debt interest rate</t>
  </si>
  <si>
    <t>Earnings available to</t>
  </si>
  <si>
    <t xml:space="preserve">   shareholders</t>
  </si>
  <si>
    <t>Growth rate</t>
  </si>
  <si>
    <t>Earnings next year</t>
  </si>
  <si>
    <t>D/V ratio</t>
  </si>
  <si>
    <t>Question 4</t>
  </si>
  <si>
    <t>Market value of firm</t>
  </si>
  <si>
    <t>Finacial distress costs</t>
  </si>
  <si>
    <t>Low-Volatility
Project Payoff</t>
  </si>
  <si>
    <t>High-Volatility
Project Payoff</t>
  </si>
  <si>
    <t>Low-volatility project</t>
  </si>
  <si>
    <t>High-volatility project</t>
  </si>
  <si>
    <t>Expected return on debt</t>
  </si>
  <si>
    <t>Question 5</t>
  </si>
  <si>
    <t xml:space="preserve">The president may be correct, but he may also be incorrect. It is true the interest tax shield is </t>
  </si>
  <si>
    <t xml:space="preserve">valuable, and adding debt can possibly increase the value of the company. However, if the </t>
  </si>
  <si>
    <t xml:space="preserve">company’s debt is increased beyond some level, the value of the interest tax shield becomes </t>
  </si>
  <si>
    <t>less than the additional costs from financial distress.</t>
  </si>
  <si>
    <t xml:space="preserve">  in recession</t>
  </si>
  <si>
    <t>c</t>
  </si>
  <si>
    <t xml:space="preserve">  in a boom</t>
  </si>
  <si>
    <t>Expected payment to</t>
  </si>
  <si>
    <t xml:space="preserve">  bondholderss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</si>
  <si>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</si>
  <si>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</si>
  <si>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</si>
  <si>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</si>
  <si>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Chapter 17</t>
  </si>
  <si>
    <t>Question 9</t>
  </si>
  <si>
    <r>
      <t xml:space="preserve">part </t>
    </r>
    <r>
      <rPr>
        <i/>
        <sz val="12"/>
        <color indexed="8"/>
        <rFont val="Arial"/>
        <family val="2"/>
      </rPr>
      <t>a</t>
    </r>
    <r>
      <rPr>
        <sz val="12"/>
        <color indexed="8"/>
        <rFont val="Arial"/>
        <family val="2"/>
      </rPr>
      <t xml:space="preserve"> does not include the costs of any </t>
    </r>
  </si>
  <si>
    <r>
      <t>V</t>
    </r>
    <r>
      <rPr>
        <i/>
        <vertAlign val="subscript"/>
        <sz val="12"/>
        <color indexed="8"/>
        <rFont val="Arial"/>
        <family val="2"/>
      </rPr>
      <t>U</t>
    </r>
  </si>
  <si>
    <r>
      <t>V</t>
    </r>
    <r>
      <rPr>
        <i/>
        <vertAlign val="subscript"/>
        <sz val="12"/>
        <color indexed="8"/>
        <rFont val="Arial"/>
        <family val="2"/>
      </rPr>
      <t>L</t>
    </r>
  </si>
</sst>
</file>

<file path=xl/styles.xml><?xml version="1.0" encoding="utf-8"?>
<styleSheet xmlns="http://schemas.openxmlformats.org/spreadsheetml/2006/main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&quot;$&quot;* #,##0.000_);_(&quot;$&quot;* \(#,##0.000\);_(&quot;$&quot;* &quot;-&quot;??_);_(@_)"/>
    <numFmt numFmtId="166" formatCode="_(* #,##0.000_);_(* \(#,##0.000\);_(* &quot;-&quot;???_);_(@_)"/>
  </numFmts>
  <fonts count="3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12"/>
      <color indexed="48"/>
      <name val="Arial"/>
      <family val="2"/>
    </font>
    <font>
      <sz val="12"/>
      <color indexed="57"/>
      <name val="Arial"/>
      <family val="2"/>
    </font>
    <font>
      <i/>
      <sz val="12"/>
      <color indexed="8"/>
      <name val="Arial"/>
      <family val="2"/>
    </font>
    <font>
      <b/>
      <sz val="12"/>
      <color indexed="57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8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vertAlign val="subscript"/>
      <sz val="12"/>
      <color indexed="8"/>
      <name val="Arial"/>
      <family val="2"/>
    </font>
    <font>
      <vertAlign val="subscript"/>
      <sz val="12"/>
      <name val="Arial"/>
      <family val="2"/>
    </font>
    <font>
      <u/>
      <sz val="12"/>
      <name val="Arial"/>
      <family val="2"/>
    </font>
    <font>
      <b/>
      <sz val="14"/>
      <name val="Arial"/>
      <family val="2"/>
    </font>
    <font>
      <i/>
      <vertAlign val="subscript"/>
      <sz val="12"/>
      <name val="Arial"/>
      <family val="2"/>
    </font>
    <font>
      <u val="singleAccounting"/>
      <sz val="12"/>
      <color indexed="8"/>
      <name val="Arial"/>
      <family val="2"/>
    </font>
    <font>
      <b/>
      <u val="singleAccounting"/>
      <sz val="12"/>
      <color indexed="8"/>
      <name val="Arial"/>
      <family val="2"/>
    </font>
    <font>
      <u/>
      <sz val="12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  <font>
      <i/>
      <vertAlign val="subscript"/>
      <sz val="12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1" xfId="0" applyFont="1" applyFill="1" applyBorder="1"/>
    <xf numFmtId="0" fontId="4" fillId="2" borderId="2" xfId="0" applyFont="1" applyFill="1" applyBorder="1"/>
    <xf numFmtId="0" fontId="5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4" fillId="2" borderId="0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4" fillId="2" borderId="7" xfId="0" applyFont="1" applyFill="1" applyBorder="1"/>
    <xf numFmtId="0" fontId="5" fillId="2" borderId="7" xfId="0" applyFont="1" applyFill="1" applyBorder="1"/>
    <xf numFmtId="0" fontId="2" fillId="2" borderId="8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2" fillId="3" borderId="8" xfId="0" applyFont="1" applyFill="1" applyBorder="1"/>
    <xf numFmtId="0" fontId="4" fillId="3" borderId="0" xfId="0" applyFont="1" applyFill="1" applyBorder="1"/>
    <xf numFmtId="0" fontId="4" fillId="3" borderId="7" xfId="0" applyFont="1" applyFill="1" applyBorder="1"/>
    <xf numFmtId="0" fontId="6" fillId="3" borderId="7" xfId="0" applyFont="1" applyFill="1" applyBorder="1"/>
    <xf numFmtId="0" fontId="2" fillId="3" borderId="0" xfId="0" applyFont="1" applyFill="1" applyBorder="1"/>
    <xf numFmtId="164" fontId="6" fillId="3" borderId="0" xfId="2" applyNumberFormat="1" applyFont="1" applyFill="1" applyBorder="1"/>
    <xf numFmtId="0" fontId="2" fillId="0" borderId="0" xfId="0" applyFont="1" applyFill="1" applyBorder="1"/>
    <xf numFmtId="164" fontId="6" fillId="0" borderId="0" xfId="2" applyNumberFormat="1" applyFont="1" applyFill="1" applyBorder="1"/>
    <xf numFmtId="44" fontId="6" fillId="0" borderId="0" xfId="2" applyNumberFormat="1" applyFont="1" applyFill="1" applyBorder="1"/>
    <xf numFmtId="164" fontId="6" fillId="3" borderId="5" xfId="2" applyNumberFormat="1" applyFont="1" applyFill="1" applyBorder="1"/>
    <xf numFmtId="0" fontId="7" fillId="3" borderId="0" xfId="0" applyFont="1" applyFill="1" applyBorder="1"/>
    <xf numFmtId="164" fontId="4" fillId="0" borderId="0" xfId="2" applyNumberFormat="1" applyFont="1" applyFill="1" applyBorder="1" applyAlignment="1">
      <alignment horizontal="center"/>
    </xf>
    <xf numFmtId="164" fontId="4" fillId="3" borderId="5" xfId="2" applyNumberFormat="1" applyFont="1" applyFill="1" applyBorder="1" applyAlignment="1">
      <alignment horizontal="center"/>
    </xf>
    <xf numFmtId="164" fontId="8" fillId="3" borderId="9" xfId="2" applyNumberFormat="1" applyFont="1" applyFill="1" applyBorder="1"/>
    <xf numFmtId="164" fontId="8" fillId="3" borderId="0" xfId="2" applyNumberFormat="1" applyFont="1" applyFill="1" applyBorder="1"/>
    <xf numFmtId="0" fontId="2" fillId="0" borderId="0" xfId="0" applyFont="1" applyBorder="1"/>
    <xf numFmtId="165" fontId="6" fillId="3" borderId="7" xfId="2" applyNumberFormat="1" applyFont="1" applyFill="1" applyBorder="1"/>
    <xf numFmtId="164" fontId="6" fillId="3" borderId="8" xfId="2" applyNumberFormat="1" applyFont="1" applyFill="1" applyBorder="1"/>
    <xf numFmtId="44" fontId="8" fillId="3" borderId="0" xfId="2" applyNumberFormat="1" applyFont="1" applyFill="1" applyBorder="1"/>
    <xf numFmtId="44" fontId="8" fillId="3" borderId="9" xfId="2" applyNumberFormat="1" applyFont="1" applyFill="1" applyBorder="1"/>
    <xf numFmtId="0" fontId="9" fillId="4" borderId="0" xfId="0" applyFont="1" applyFill="1" applyBorder="1"/>
    <xf numFmtId="0" fontId="9" fillId="4" borderId="0" xfId="0" applyFont="1" applyFill="1"/>
    <xf numFmtId="0" fontId="0" fillId="4" borderId="0" xfId="0" applyFill="1"/>
    <xf numFmtId="2" fontId="10" fillId="4" borderId="0" xfId="0" applyNumberFormat="1" applyFont="1" applyFill="1" applyBorder="1" applyAlignment="1"/>
    <xf numFmtId="0" fontId="11" fillId="4" borderId="0" xfId="0" applyFont="1" applyFill="1" applyBorder="1"/>
    <xf numFmtId="0" fontId="12" fillId="4" borderId="0" xfId="0" applyFont="1" applyFill="1" applyBorder="1" applyAlignment="1">
      <alignment horizontal="center"/>
    </xf>
    <xf numFmtId="0" fontId="4" fillId="4" borderId="0" xfId="0" applyFont="1" applyFill="1" applyBorder="1"/>
    <xf numFmtId="0" fontId="13" fillId="4" borderId="0" xfId="0" applyFont="1" applyFill="1" applyBorder="1"/>
    <xf numFmtId="0" fontId="14" fillId="4" borderId="0" xfId="0" applyFont="1" applyFill="1" applyBorder="1"/>
    <xf numFmtId="0" fontId="15" fillId="4" borderId="0" xfId="0" applyFont="1" applyFill="1" applyBorder="1"/>
    <xf numFmtId="0" fontId="16" fillId="4" borderId="0" xfId="0" applyFont="1" applyFill="1" applyBorder="1"/>
    <xf numFmtId="0" fontId="8" fillId="4" borderId="0" xfId="0" applyFont="1" applyFill="1" applyBorder="1"/>
    <xf numFmtId="0" fontId="0" fillId="4" borderId="0" xfId="0" applyFill="1" applyBorder="1"/>
    <xf numFmtId="9" fontId="18" fillId="2" borderId="0" xfId="3" applyFont="1" applyFill="1" applyBorder="1"/>
    <xf numFmtId="0" fontId="3" fillId="3" borderId="1" xfId="0" applyFont="1" applyFill="1" applyBorder="1"/>
    <xf numFmtId="0" fontId="3" fillId="3" borderId="4" xfId="0" applyFont="1" applyFill="1" applyBorder="1"/>
    <xf numFmtId="0" fontId="8" fillId="3" borderId="0" xfId="0" applyFont="1" applyFill="1" applyBorder="1"/>
    <xf numFmtId="0" fontId="3" fillId="3" borderId="6" xfId="0" applyFont="1" applyFill="1" applyBorder="1"/>
    <xf numFmtId="164" fontId="19" fillId="3" borderId="0" xfId="2" applyNumberFormat="1" applyFont="1" applyFill="1" applyBorder="1"/>
    <xf numFmtId="10" fontId="8" fillId="3" borderId="0" xfId="3" applyNumberFormat="1" applyFont="1" applyFill="1" applyBorder="1"/>
    <xf numFmtId="0" fontId="3" fillId="2" borderId="4" xfId="0" applyFont="1" applyFill="1" applyBorder="1"/>
    <xf numFmtId="164" fontId="19" fillId="3" borderId="0" xfId="0" applyNumberFormat="1" applyFont="1" applyFill="1" applyBorder="1"/>
    <xf numFmtId="44" fontId="19" fillId="3" borderId="0" xfId="2" applyNumberFormat="1" applyFont="1" applyFill="1" applyBorder="1" applyAlignment="1">
      <alignment horizontal="center"/>
    </xf>
    <xf numFmtId="44" fontId="19" fillId="3" borderId="0" xfId="2" applyNumberFormat="1" applyFont="1" applyFill="1" applyBorder="1"/>
    <xf numFmtId="164" fontId="2" fillId="3" borderId="0" xfId="2" applyNumberFormat="1" applyFont="1" applyFill="1" applyBorder="1"/>
    <xf numFmtId="10" fontId="8" fillId="3" borderId="9" xfId="3" applyNumberFormat="1" applyFont="1" applyFill="1" applyBorder="1"/>
    <xf numFmtId="43" fontId="18" fillId="2" borderId="0" xfId="3" applyNumberFormat="1" applyFont="1" applyFill="1" applyBorder="1"/>
    <xf numFmtId="42" fontId="18" fillId="2" borderId="0" xfId="2" applyNumberFormat="1" applyFont="1" applyFill="1" applyBorder="1"/>
    <xf numFmtId="0" fontId="23" fillId="0" borderId="0" xfId="0" applyFont="1"/>
    <xf numFmtId="44" fontId="8" fillId="3" borderId="9" xfId="0" applyNumberFormat="1" applyFont="1" applyFill="1" applyBorder="1"/>
    <xf numFmtId="41" fontId="18" fillId="2" borderId="0" xfId="3" applyNumberFormat="1" applyFont="1" applyFill="1" applyBorder="1"/>
    <xf numFmtId="42" fontId="19" fillId="3" borderId="0" xfId="0" applyNumberFormat="1" applyFont="1" applyFill="1" applyBorder="1"/>
    <xf numFmtId="42" fontId="18" fillId="2" borderId="0" xfId="3" applyNumberFormat="1" applyFont="1" applyFill="1" applyBorder="1"/>
    <xf numFmtId="42" fontId="8" fillId="3" borderId="0" xfId="0" applyNumberFormat="1" applyFont="1" applyFill="1" applyBorder="1"/>
    <xf numFmtId="42" fontId="8" fillId="3" borderId="9" xfId="0" applyNumberFormat="1" applyFont="1" applyFill="1" applyBorder="1"/>
    <xf numFmtId="0" fontId="2" fillId="3" borderId="0" xfId="0" applyFont="1" applyFill="1"/>
    <xf numFmtId="43" fontId="8" fillId="3" borderId="0" xfId="0" applyNumberFormat="1" applyFont="1" applyFill="1" applyBorder="1"/>
    <xf numFmtId="0" fontId="3" fillId="3" borderId="0" xfId="0" applyFont="1" applyFill="1" applyBorder="1"/>
    <xf numFmtId="10" fontId="8" fillId="3" borderId="0" xfId="3" applyNumberFormat="1" applyFont="1" applyFill="1" applyBorder="1" applyAlignment="1">
      <alignment horizontal="center"/>
    </xf>
    <xf numFmtId="10" fontId="2" fillId="3" borderId="0" xfId="3" applyNumberFormat="1" applyFont="1" applyFill="1" applyBorder="1"/>
    <xf numFmtId="42" fontId="19" fillId="3" borderId="0" xfId="2" applyNumberFormat="1" applyFont="1" applyFill="1" applyBorder="1"/>
    <xf numFmtId="42" fontId="8" fillId="3" borderId="0" xfId="3" applyNumberFormat="1" applyFont="1" applyFill="1" applyBorder="1"/>
    <xf numFmtId="42" fontId="8" fillId="3" borderId="9" xfId="3" applyNumberFormat="1" applyFont="1" applyFill="1" applyBorder="1"/>
    <xf numFmtId="10" fontId="2" fillId="3" borderId="0" xfId="2" applyNumberFormat="1" applyFont="1" applyFill="1" applyBorder="1"/>
    <xf numFmtId="42" fontId="2" fillId="3" borderId="0" xfId="0" applyNumberFormat="1" applyFont="1" applyFill="1" applyBorder="1"/>
    <xf numFmtId="164" fontId="2" fillId="3" borderId="0" xfId="0" applyNumberFormat="1" applyFont="1" applyFill="1" applyBorder="1"/>
    <xf numFmtId="42" fontId="2" fillId="3" borderId="0" xfId="2" applyNumberFormat="1" applyFont="1" applyFill="1" applyBorder="1"/>
    <xf numFmtId="0" fontId="2" fillId="3" borderId="0" xfId="0" applyNumberFormat="1" applyFont="1" applyFill="1" applyBorder="1"/>
    <xf numFmtId="42" fontId="18" fillId="2" borderId="0" xfId="1" applyNumberFormat="1" applyFont="1" applyFill="1" applyBorder="1"/>
    <xf numFmtId="44" fontId="2" fillId="3" borderId="0" xfId="2" applyNumberFormat="1" applyFont="1" applyFill="1" applyBorder="1"/>
    <xf numFmtId="43" fontId="19" fillId="3" borderId="0" xfId="0" applyNumberFormat="1" applyFont="1" applyFill="1" applyBorder="1"/>
    <xf numFmtId="42" fontId="4" fillId="3" borderId="0" xfId="0" applyNumberFormat="1" applyFont="1" applyFill="1" applyBorder="1"/>
    <xf numFmtId="42" fontId="25" fillId="3" borderId="0" xfId="0" applyNumberFormat="1" applyFont="1" applyFill="1" applyBorder="1" applyAlignment="1">
      <alignment horizontal="center"/>
    </xf>
    <xf numFmtId="43" fontId="25" fillId="3" borderId="0" xfId="0" applyNumberFormat="1" applyFont="1" applyFill="1" applyBorder="1" applyAlignment="1">
      <alignment horizontal="center"/>
    </xf>
    <xf numFmtId="42" fontId="25" fillId="3" borderId="0" xfId="0" applyNumberFormat="1" applyFont="1" applyFill="1" applyBorder="1" applyAlignment="1">
      <alignment horizontal="center" wrapText="1"/>
    </xf>
    <xf numFmtId="9" fontId="19" fillId="3" borderId="0" xfId="3" applyFont="1" applyFill="1" applyBorder="1"/>
    <xf numFmtId="10" fontId="4" fillId="3" borderId="0" xfId="3" applyNumberFormat="1" applyFont="1" applyFill="1" applyBorder="1"/>
    <xf numFmtId="10" fontId="4" fillId="3" borderId="0" xfId="3" applyNumberFormat="1" applyFont="1" applyFill="1" applyBorder="1" applyAlignment="1">
      <alignment horizontal="center"/>
    </xf>
    <xf numFmtId="10" fontId="4" fillId="3" borderId="0" xfId="0" applyNumberFormat="1" applyFont="1" applyFill="1" applyBorder="1"/>
    <xf numFmtId="42" fontId="19" fillId="3" borderId="0" xfId="3" applyNumberFormat="1" applyFont="1" applyFill="1" applyBorder="1" applyAlignment="1">
      <alignment horizontal="center"/>
    </xf>
    <xf numFmtId="0" fontId="2" fillId="2" borderId="2" xfId="0" applyFont="1" applyFill="1" applyBorder="1"/>
    <xf numFmtId="0" fontId="2" fillId="2" borderId="0" xfId="0" applyFont="1" applyFill="1" applyBorder="1"/>
    <xf numFmtId="0" fontId="2" fillId="2" borderId="7" xfId="0" applyFont="1" applyFill="1" applyBorder="1"/>
    <xf numFmtId="0" fontId="3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right" vertical="top" wrapText="1"/>
    </xf>
    <xf numFmtId="42" fontId="18" fillId="2" borderId="0" xfId="0" applyNumberFormat="1" applyFont="1" applyFill="1" applyBorder="1"/>
    <xf numFmtId="0" fontId="4" fillId="2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center" vertical="top" wrapText="1"/>
    </xf>
    <xf numFmtId="0" fontId="4" fillId="3" borderId="0" xfId="0" applyFont="1" applyFill="1" applyBorder="1" applyAlignment="1">
      <alignment horizontal="center"/>
    </xf>
    <xf numFmtId="42" fontId="25" fillId="3" borderId="0" xfId="0" applyNumberFormat="1" applyFont="1" applyFill="1" applyBorder="1" applyAlignment="1">
      <alignment horizontal="right"/>
    </xf>
    <xf numFmtId="43" fontId="26" fillId="3" borderId="0" xfId="0" applyNumberFormat="1" applyFont="1" applyFill="1" applyBorder="1" applyAlignment="1">
      <alignment horizontal="right"/>
    </xf>
    <xf numFmtId="0" fontId="22" fillId="3" borderId="0" xfId="0" applyFont="1" applyFill="1" applyBorder="1" applyAlignment="1">
      <alignment horizontal="center" vertical="top" wrapText="1"/>
    </xf>
    <xf numFmtId="43" fontId="19" fillId="3" borderId="0" xfId="0" applyNumberFormat="1" applyFont="1" applyFill="1" applyBorder="1" applyAlignment="1">
      <alignment horizontal="center"/>
    </xf>
    <xf numFmtId="42" fontId="25" fillId="3" borderId="0" xfId="0" applyNumberFormat="1" applyFont="1" applyFill="1" applyBorder="1" applyAlignment="1">
      <alignment horizontal="right" wrapText="1"/>
    </xf>
    <xf numFmtId="0" fontId="27" fillId="3" borderId="0" xfId="0" applyFont="1" applyFill="1" applyAlignment="1">
      <alignment horizontal="right"/>
    </xf>
    <xf numFmtId="166" fontId="8" fillId="3" borderId="9" xfId="2" applyNumberFormat="1" applyFont="1" applyFill="1" applyBorder="1"/>
    <xf numFmtId="166" fontId="8" fillId="3" borderId="0" xfId="2" applyNumberFormat="1" applyFont="1" applyFill="1" applyBorder="1"/>
    <xf numFmtId="42" fontId="19" fillId="3" borderId="0" xfId="3" applyNumberFormat="1" applyFont="1" applyFill="1" applyBorder="1"/>
    <xf numFmtId="0" fontId="28" fillId="4" borderId="0" xfId="0" applyFont="1" applyFill="1" applyBorder="1"/>
    <xf numFmtId="9" fontId="29" fillId="2" borderId="0" xfId="3" applyFont="1" applyFill="1" applyBorder="1"/>
    <xf numFmtId="43" fontId="29" fillId="2" borderId="0" xfId="3" applyNumberFormat="1" applyFont="1" applyFill="1" applyBorder="1"/>
    <xf numFmtId="0" fontId="7" fillId="2" borderId="0" xfId="0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6"/>
  <sheetViews>
    <sheetView tabSelected="1" workbookViewId="0"/>
  </sheetViews>
  <sheetFormatPr defaultRowHeight="12.75"/>
  <cols>
    <col min="1" max="3" width="9.140625" style="42"/>
    <col min="4" max="4" width="42.5703125" style="42" customWidth="1"/>
    <col min="5" max="16384" width="9.140625" style="42"/>
  </cols>
  <sheetData>
    <row r="1" spans="1:29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</row>
    <row r="2" spans="1:29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</row>
    <row r="3" spans="1:29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</row>
    <row r="4" spans="1:29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</row>
    <row r="5" spans="1:29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</row>
    <row r="7" spans="1:29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 ht="59.25">
      <c r="A12" s="40"/>
      <c r="B12" s="40"/>
      <c r="C12" s="40"/>
      <c r="D12" s="43" t="s">
        <v>141</v>
      </c>
      <c r="E12" s="40"/>
      <c r="F12" s="44"/>
      <c r="G12" s="40"/>
      <c r="H12" s="40"/>
      <c r="I12" s="40"/>
      <c r="J12" s="40"/>
      <c r="K12" s="40"/>
      <c r="L12" s="40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 ht="23.25">
      <c r="A14" s="40"/>
      <c r="B14" s="40"/>
      <c r="C14" s="40"/>
      <c r="D14" s="45" t="s">
        <v>84</v>
      </c>
      <c r="E14" s="40"/>
      <c r="F14" s="40"/>
      <c r="G14" s="40"/>
      <c r="H14" s="40"/>
      <c r="I14" s="40"/>
      <c r="J14" s="40"/>
      <c r="K14" s="40"/>
      <c r="L14" s="40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ht="15">
      <c r="A17" s="40"/>
      <c r="B17" s="40"/>
      <c r="C17" s="40"/>
      <c r="D17" s="46"/>
      <c r="E17" s="40"/>
      <c r="F17" s="40"/>
      <c r="G17" s="40"/>
      <c r="H17" s="40"/>
      <c r="I17" s="40"/>
      <c r="J17" s="40"/>
      <c r="K17" s="40"/>
      <c r="L17" s="40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ht="15.75">
      <c r="A18" s="40"/>
      <c r="B18" s="40"/>
      <c r="C18" s="40"/>
      <c r="D18" s="47" t="s">
        <v>14</v>
      </c>
      <c r="E18" s="40"/>
      <c r="F18" s="40"/>
      <c r="G18" s="40"/>
      <c r="H18" s="40"/>
      <c r="I18" s="40"/>
      <c r="J18" s="40"/>
      <c r="K18" s="40"/>
      <c r="L18" s="40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ht="15.75">
      <c r="A19" s="40"/>
      <c r="B19" s="40"/>
      <c r="C19" s="40"/>
      <c r="D19" s="48" t="s">
        <v>15</v>
      </c>
      <c r="E19" s="40"/>
      <c r="F19" s="40"/>
      <c r="G19" s="40"/>
      <c r="H19" s="40"/>
      <c r="I19" s="40"/>
      <c r="J19" s="40"/>
      <c r="K19" s="40"/>
      <c r="L19" s="40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ht="15.75">
      <c r="A20" s="40"/>
      <c r="B20" s="40"/>
      <c r="C20" s="40"/>
      <c r="D20" s="49" t="s">
        <v>16</v>
      </c>
      <c r="E20" s="40"/>
      <c r="F20" s="40"/>
      <c r="G20" s="40"/>
      <c r="H20" s="40"/>
      <c r="I20" s="40"/>
      <c r="J20" s="40"/>
      <c r="K20" s="40"/>
      <c r="L20" s="40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15.75">
      <c r="A21" s="40"/>
      <c r="B21" s="40"/>
      <c r="C21" s="40"/>
      <c r="D21" s="50" t="s">
        <v>17</v>
      </c>
      <c r="E21" s="40"/>
      <c r="F21" s="40"/>
      <c r="G21" s="40"/>
      <c r="H21" s="40"/>
      <c r="I21" s="40"/>
      <c r="J21" s="40"/>
      <c r="K21" s="40"/>
      <c r="L21" s="40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ht="15.75">
      <c r="A22" s="40"/>
      <c r="B22" s="40"/>
      <c r="C22" s="40"/>
      <c r="D22" s="51" t="s">
        <v>18</v>
      </c>
      <c r="E22" s="40"/>
      <c r="F22" s="40"/>
      <c r="G22" s="40"/>
      <c r="H22" s="40"/>
      <c r="I22" s="40"/>
      <c r="J22" s="40"/>
      <c r="K22" s="40"/>
      <c r="L22" s="40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ht="15">
      <c r="A23" s="40"/>
      <c r="B23" s="40"/>
      <c r="C23" s="40"/>
      <c r="D23" s="46"/>
      <c r="E23" s="40"/>
      <c r="F23" s="40"/>
      <c r="G23" s="40"/>
      <c r="H23" s="40"/>
      <c r="I23" s="40"/>
      <c r="J23" s="40"/>
      <c r="K23" s="40"/>
      <c r="L23" s="40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>
      <c r="A24" s="40"/>
      <c r="B24" s="40"/>
      <c r="C24" s="40"/>
      <c r="D24" s="119" t="s">
        <v>137</v>
      </c>
      <c r="E24" s="40"/>
      <c r="F24" s="40"/>
      <c r="G24" s="40"/>
      <c r="H24" s="40"/>
      <c r="I24" s="40"/>
      <c r="J24" s="40"/>
      <c r="K24" s="40"/>
      <c r="L24" s="40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>
      <c r="A25" s="40"/>
      <c r="B25" s="40"/>
      <c r="C25" s="40"/>
      <c r="D25" s="119" t="s">
        <v>138</v>
      </c>
      <c r="E25" s="40"/>
      <c r="F25" s="40"/>
      <c r="G25" s="40"/>
      <c r="H25" s="40"/>
      <c r="I25" s="40"/>
      <c r="J25" s="40"/>
      <c r="K25" s="40"/>
      <c r="L25" s="40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>
      <c r="A26" s="40"/>
      <c r="B26" s="40"/>
      <c r="C26" s="40"/>
      <c r="D26" s="119" t="s">
        <v>139</v>
      </c>
      <c r="E26" s="40"/>
      <c r="F26" s="40"/>
      <c r="G26" s="40"/>
      <c r="H26" s="40"/>
      <c r="I26" s="40"/>
      <c r="J26" s="40"/>
      <c r="K26" s="40"/>
      <c r="L26" s="40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>
      <c r="A27" s="40"/>
      <c r="B27" s="40"/>
      <c r="C27" s="40"/>
      <c r="D27" s="119" t="s">
        <v>140</v>
      </c>
      <c r="E27" s="40"/>
      <c r="F27" s="40"/>
      <c r="G27" s="40"/>
      <c r="H27" s="40"/>
      <c r="I27" s="40"/>
      <c r="J27" s="40"/>
      <c r="K27" s="40"/>
      <c r="L27" s="40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>
      <c r="A28" s="40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</row>
    <row r="42" spans="1:29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</row>
    <row r="43" spans="1:29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</row>
    <row r="44" spans="1:29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</row>
    <row r="45" spans="1:29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</row>
    <row r="46" spans="1:29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</row>
    <row r="47" spans="1:29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</row>
    <row r="48" spans="1:29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</row>
    <row r="49" spans="1:12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</row>
    <row r="50" spans="1:1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</row>
    <row r="51" spans="1:12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</row>
    <row r="52" spans="1:12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</row>
    <row r="53" spans="1:12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</row>
    <row r="54" spans="1:12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</row>
    <row r="55" spans="1:12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</row>
    <row r="56" spans="1:1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</row>
    <row r="57" spans="1:12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</row>
    <row r="58" spans="1:1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</row>
    <row r="59" spans="1:1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</row>
    <row r="60" spans="1:1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</row>
    <row r="61" spans="1:1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</row>
    <row r="62" spans="1:1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</row>
    <row r="63" spans="1:12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</row>
    <row r="64" spans="1:12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</row>
    <row r="65" spans="1:12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</row>
    <row r="66" spans="1:1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</row>
    <row r="67" spans="1:12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</row>
    <row r="68" spans="1:12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</row>
    <row r="69" spans="1:12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</row>
    <row r="70" spans="1:12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</row>
    <row r="71" spans="1:12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</row>
    <row r="72" spans="1:12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</row>
    <row r="73" spans="1:12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</row>
    <row r="74" spans="1:12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</row>
    <row r="75" spans="1:1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</row>
    <row r="76" spans="1:1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</row>
    <row r="77" spans="1:12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</row>
    <row r="78" spans="1:12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</row>
    <row r="79" spans="1:12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</row>
    <row r="80" spans="1:12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</row>
    <row r="81" spans="1:12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</row>
    <row r="82" spans="1:12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</row>
    <row r="83" spans="1:12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</row>
    <row r="84" spans="1:12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</row>
    <row r="85" spans="1:12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</row>
    <row r="86" spans="1:12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</row>
    <row r="87" spans="1:12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</row>
    <row r="88" spans="1:12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</row>
    <row r="89" spans="1:12">
      <c r="A89" s="52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</row>
    <row r="90" spans="1:12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</row>
    <row r="91" spans="1:12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</row>
    <row r="92" spans="1:12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</row>
    <row r="93" spans="1:12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</row>
    <row r="94" spans="1:12">
      <c r="A94" s="52"/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</row>
    <row r="95" spans="1:12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</row>
    <row r="96" spans="1:12">
      <c r="A96" s="52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</row>
    <row r="97" spans="1:12">
      <c r="A97" s="52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</row>
    <row r="98" spans="1:12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</row>
    <row r="99" spans="1:12">
      <c r="A99" s="52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</row>
    <row r="100" spans="1:12">
      <c r="A100" s="52"/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</row>
    <row r="101" spans="1:12">
      <c r="A101" s="52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</row>
    <row r="102" spans="1:12">
      <c r="A102" s="52"/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</row>
    <row r="103" spans="1:12">
      <c r="A103" s="52"/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</row>
    <row r="104" spans="1:12">
      <c r="A104" s="52"/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52"/>
    </row>
    <row r="105" spans="1:12">
      <c r="A105" s="52"/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</row>
    <row r="106" spans="1:12">
      <c r="A106" s="52"/>
      <c r="B106" s="52"/>
      <c r="C106" s="52"/>
      <c r="D106" s="52"/>
      <c r="E106" s="52"/>
      <c r="F106" s="52"/>
      <c r="G106" s="52"/>
      <c r="H106" s="52"/>
      <c r="I106" s="52"/>
      <c r="J106" s="52"/>
      <c r="K106" s="52"/>
      <c r="L106" s="52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91"/>
  <sheetViews>
    <sheetView zoomScaleNormal="100" workbookViewId="0"/>
  </sheetViews>
  <sheetFormatPr defaultRowHeight="12.75"/>
  <cols>
    <col min="2" max="2" width="3.140625" customWidth="1"/>
    <col min="3" max="3" width="27.7109375" customWidth="1"/>
    <col min="4" max="4" width="18.140625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"/>
      <c r="B1" s="1"/>
      <c r="C1" s="68" t="s">
        <v>141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142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3"/>
      <c r="C6" s="4"/>
      <c r="D6" s="5"/>
      <c r="E6" s="6"/>
      <c r="F6" s="1"/>
      <c r="G6" s="1"/>
      <c r="H6" s="1"/>
      <c r="I6" s="1"/>
      <c r="J6" s="1"/>
    </row>
    <row r="7" spans="1:10" ht="15">
      <c r="A7" s="1"/>
      <c r="B7" s="7" t="s">
        <v>21</v>
      </c>
      <c r="C7" s="8" t="s">
        <v>58</v>
      </c>
      <c r="D7" s="53">
        <v>0.34</v>
      </c>
      <c r="E7" s="9"/>
      <c r="F7" s="1"/>
      <c r="G7" s="1"/>
      <c r="H7" s="1"/>
      <c r="I7" s="1"/>
      <c r="J7" s="1"/>
    </row>
    <row r="8" spans="1:10" ht="15">
      <c r="A8" s="1"/>
      <c r="B8" s="7"/>
      <c r="C8" s="8" t="s">
        <v>59</v>
      </c>
      <c r="D8" s="53">
        <v>0.2</v>
      </c>
      <c r="E8" s="9"/>
      <c r="F8" s="1"/>
      <c r="G8" s="1"/>
      <c r="H8" s="1"/>
      <c r="I8" s="1"/>
      <c r="J8" s="1"/>
    </row>
    <row r="9" spans="1:10" ht="15">
      <c r="A9" s="1"/>
      <c r="B9" s="7"/>
      <c r="C9" s="8" t="s">
        <v>4</v>
      </c>
      <c r="D9" s="67">
        <v>1000000</v>
      </c>
      <c r="E9" s="9"/>
      <c r="F9" s="1"/>
      <c r="G9" s="1"/>
      <c r="H9" s="1"/>
      <c r="I9" s="1"/>
      <c r="J9" s="1"/>
    </row>
    <row r="10" spans="1:10" ht="15">
      <c r="A10" s="1"/>
      <c r="B10" s="7" t="s">
        <v>22</v>
      </c>
      <c r="C10" s="8" t="s">
        <v>59</v>
      </c>
      <c r="D10" s="53">
        <v>0.2</v>
      </c>
      <c r="E10" s="9"/>
      <c r="F10" s="1"/>
      <c r="G10" s="1"/>
      <c r="H10" s="1"/>
      <c r="I10" s="1"/>
      <c r="J10" s="1"/>
    </row>
    <row r="11" spans="1:10" ht="15">
      <c r="A11" s="1"/>
      <c r="B11" s="7"/>
      <c r="C11" s="8" t="s">
        <v>60</v>
      </c>
      <c r="D11" s="67">
        <v>1</v>
      </c>
      <c r="E11" s="9"/>
      <c r="F11" s="1"/>
      <c r="G11" s="1"/>
      <c r="H11" s="1"/>
      <c r="I11" s="1"/>
      <c r="J11" s="1"/>
    </row>
    <row r="12" spans="1:10" ht="15.75" thickBot="1">
      <c r="A12" s="1"/>
      <c r="B12" s="10"/>
      <c r="C12" s="11"/>
      <c r="D12" s="12"/>
      <c r="E12" s="13"/>
      <c r="F12" s="1"/>
      <c r="G12" s="1"/>
      <c r="H12" s="1"/>
      <c r="I12" s="1"/>
      <c r="J12" s="1"/>
    </row>
    <row r="13" spans="1:10" ht="1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5">
      <c r="A14" s="1"/>
      <c r="B14" s="1"/>
      <c r="C14" s="2" t="s">
        <v>2</v>
      </c>
      <c r="D14" s="1"/>
      <c r="E14" s="1"/>
      <c r="F14" s="1"/>
      <c r="G14" s="1"/>
      <c r="H14" s="1"/>
      <c r="I14" s="1"/>
      <c r="J14" s="1"/>
    </row>
    <row r="15" spans="1:10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5">
      <c r="A16" s="1"/>
      <c r="B16" s="54"/>
      <c r="C16" s="15"/>
      <c r="D16" s="15"/>
      <c r="E16" s="15"/>
      <c r="F16" s="15"/>
      <c r="G16" s="16"/>
      <c r="H16" s="1"/>
    </row>
    <row r="17" spans="1:8" ht="19.5">
      <c r="A17" s="1"/>
      <c r="B17" s="55" t="s">
        <v>19</v>
      </c>
      <c r="C17" s="75" t="s">
        <v>66</v>
      </c>
      <c r="D17" s="24"/>
      <c r="E17" s="79"/>
      <c r="F17" s="79"/>
      <c r="G17" s="18"/>
      <c r="H17" s="1"/>
    </row>
    <row r="18" spans="1:8" ht="19.5">
      <c r="A18" s="1"/>
      <c r="B18" s="55"/>
      <c r="C18" s="24" t="s">
        <v>68</v>
      </c>
      <c r="D18" s="24"/>
      <c r="E18" s="79"/>
      <c r="F18" s="79"/>
      <c r="G18" s="18"/>
      <c r="H18" s="1"/>
    </row>
    <row r="19" spans="1:8" ht="15">
      <c r="A19" s="1"/>
      <c r="B19" s="55"/>
      <c r="C19" s="24" t="s">
        <v>61</v>
      </c>
      <c r="D19" s="24"/>
      <c r="E19" s="86"/>
      <c r="F19" s="86"/>
      <c r="G19" s="18"/>
      <c r="H19" s="1"/>
    </row>
    <row r="20" spans="1:8" ht="15">
      <c r="A20" s="1"/>
      <c r="B20" s="55"/>
      <c r="C20" s="24" t="s">
        <v>62</v>
      </c>
      <c r="D20" s="24"/>
      <c r="E20" s="64"/>
      <c r="F20" s="64"/>
      <c r="G20" s="18"/>
      <c r="H20" s="1"/>
    </row>
    <row r="21" spans="1:8" ht="15">
      <c r="A21" s="1"/>
      <c r="B21" s="55"/>
      <c r="C21" s="24"/>
      <c r="D21" s="24"/>
      <c r="E21" s="64"/>
      <c r="F21" s="64"/>
      <c r="G21" s="18"/>
      <c r="H21" s="1"/>
    </row>
    <row r="22" spans="1:8" ht="19.5">
      <c r="A22" s="1"/>
      <c r="B22" s="55" t="s">
        <v>20</v>
      </c>
      <c r="C22" s="75" t="s">
        <v>67</v>
      </c>
      <c r="D22" s="24"/>
      <c r="E22" s="64"/>
      <c r="F22" s="64"/>
      <c r="G22" s="18"/>
      <c r="H22" s="1"/>
    </row>
    <row r="23" spans="1:8" ht="19.5">
      <c r="A23" s="1"/>
      <c r="B23" s="55"/>
      <c r="C23" s="87" t="s">
        <v>69</v>
      </c>
      <c r="D23" s="24"/>
      <c r="E23" s="64"/>
      <c r="F23" s="64"/>
      <c r="G23" s="18"/>
      <c r="H23" s="1"/>
    </row>
    <row r="24" spans="1:8" ht="19.5">
      <c r="A24" s="1"/>
      <c r="B24" s="55"/>
      <c r="C24" s="24" t="s">
        <v>70</v>
      </c>
      <c r="D24" s="24"/>
      <c r="E24" s="64"/>
      <c r="F24" s="64"/>
      <c r="G24" s="18"/>
      <c r="H24" s="1"/>
    </row>
    <row r="25" spans="1:8" ht="15">
      <c r="A25" s="1"/>
      <c r="B25" s="55"/>
      <c r="C25" s="24" t="s">
        <v>63</v>
      </c>
      <c r="D25" s="24"/>
      <c r="E25" s="64"/>
      <c r="F25" s="64"/>
      <c r="G25" s="18"/>
      <c r="H25" s="1"/>
    </row>
    <row r="26" spans="1:8" ht="15">
      <c r="A26" s="1"/>
      <c r="B26" s="55"/>
      <c r="C26" s="24" t="s">
        <v>65</v>
      </c>
      <c r="D26" s="24"/>
      <c r="E26" s="64"/>
      <c r="F26" s="64"/>
      <c r="G26" s="18"/>
      <c r="H26" s="1"/>
    </row>
    <row r="27" spans="1:8" ht="15">
      <c r="A27" s="1"/>
      <c r="B27" s="55"/>
      <c r="C27" s="24" t="s">
        <v>64</v>
      </c>
      <c r="D27" s="24"/>
      <c r="E27" s="64"/>
      <c r="F27" s="64"/>
      <c r="G27" s="18"/>
      <c r="H27" s="1"/>
    </row>
    <row r="28" spans="1:8" ht="15">
      <c r="A28" s="1"/>
      <c r="B28" s="55"/>
      <c r="C28" s="24"/>
      <c r="D28" s="24"/>
      <c r="E28" s="64"/>
      <c r="F28" s="64"/>
      <c r="G28" s="18"/>
      <c r="H28" s="1"/>
    </row>
    <row r="29" spans="1:8" ht="15.75">
      <c r="A29" s="1"/>
      <c r="B29" s="55" t="s">
        <v>21</v>
      </c>
      <c r="C29" s="24" t="s">
        <v>71</v>
      </c>
      <c r="D29" s="74">
        <f>(1-((1-D7)/(1-D8)))*D9</f>
        <v>175000.00000000015</v>
      </c>
      <c r="E29" s="64"/>
      <c r="F29" s="64"/>
      <c r="G29" s="18"/>
      <c r="H29" s="1"/>
    </row>
    <row r="30" spans="1:8" ht="15">
      <c r="A30" s="1"/>
      <c r="B30" s="55"/>
      <c r="C30" s="24"/>
      <c r="D30" s="24"/>
      <c r="E30" s="79"/>
      <c r="F30" s="79"/>
      <c r="G30" s="18"/>
      <c r="H30" s="1"/>
    </row>
    <row r="31" spans="1:8" ht="15.75">
      <c r="A31" s="1"/>
      <c r="B31" s="55" t="s">
        <v>22</v>
      </c>
      <c r="C31" s="24" t="s">
        <v>71</v>
      </c>
      <c r="D31" s="69">
        <f>(1-(1/(1-D10)))*D11</f>
        <v>-0.25</v>
      </c>
      <c r="E31" s="79"/>
      <c r="F31" s="79"/>
      <c r="G31" s="18"/>
      <c r="H31" s="1"/>
    </row>
    <row r="32" spans="1:8" ht="15.75" thickBot="1">
      <c r="A32" s="1"/>
      <c r="B32" s="57"/>
      <c r="C32" s="22"/>
      <c r="D32" s="22"/>
      <c r="E32" s="23"/>
      <c r="F32" s="23"/>
      <c r="G32" s="20"/>
      <c r="H32" s="1"/>
    </row>
    <row r="33" spans="1:11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ht="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ht="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ht="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ht="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ht="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</sheetData>
  <phoneticPr fontId="17" type="noConversion"/>
  <pageMargins left="0.75" right="0.75" top="1" bottom="1" header="0.5" footer="0.5"/>
  <pageSetup scale="93" orientation="portrait" horizontalDpi="360" verticalDpi="36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61"/>
  <sheetViews>
    <sheetView zoomScaleNormal="100" workbookViewId="0"/>
  </sheetViews>
  <sheetFormatPr defaultRowHeight="12.75"/>
  <cols>
    <col min="2" max="2" width="3.140625" customWidth="1"/>
    <col min="3" max="3" width="29.42578125" customWidth="1"/>
    <col min="4" max="4" width="20.42578125" customWidth="1"/>
    <col min="5" max="5" width="4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"/>
      <c r="B1" s="1"/>
      <c r="C1" s="68" t="s">
        <v>141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11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3"/>
      <c r="C6" s="4"/>
      <c r="D6" s="5"/>
      <c r="E6" s="6"/>
      <c r="F6" s="1"/>
      <c r="G6" s="1"/>
      <c r="H6" s="1"/>
      <c r="I6" s="1"/>
      <c r="J6" s="1"/>
    </row>
    <row r="7" spans="1:10" ht="15">
      <c r="A7" s="1"/>
      <c r="B7" s="7"/>
      <c r="C7" s="8" t="s">
        <v>72</v>
      </c>
      <c r="D7" s="88">
        <v>2500000</v>
      </c>
      <c r="E7" s="9"/>
      <c r="F7" s="1"/>
      <c r="G7" s="1"/>
      <c r="H7" s="1"/>
      <c r="I7" s="1"/>
      <c r="J7" s="1"/>
    </row>
    <row r="8" spans="1:10" ht="15">
      <c r="A8" s="1"/>
      <c r="B8" s="7"/>
      <c r="C8" s="8" t="s">
        <v>73</v>
      </c>
      <c r="D8" s="72">
        <v>1300000</v>
      </c>
      <c r="E8" s="9"/>
      <c r="F8" s="1"/>
      <c r="G8" s="1"/>
      <c r="H8" s="1"/>
      <c r="I8" s="1"/>
      <c r="J8" s="1"/>
    </row>
    <row r="9" spans="1:10" ht="15">
      <c r="A9" s="1"/>
      <c r="B9" s="7"/>
      <c r="C9" s="8" t="s">
        <v>58</v>
      </c>
      <c r="D9" s="53">
        <v>0.35</v>
      </c>
      <c r="E9" s="9"/>
      <c r="F9" s="1"/>
      <c r="G9" s="1"/>
      <c r="H9" s="1"/>
      <c r="I9" s="1"/>
      <c r="J9" s="1"/>
    </row>
    <row r="10" spans="1:10" ht="15">
      <c r="A10" s="1"/>
      <c r="B10" s="7"/>
      <c r="C10" s="8" t="s">
        <v>74</v>
      </c>
      <c r="D10" s="53">
        <v>0.2</v>
      </c>
      <c r="E10" s="9"/>
      <c r="F10" s="1"/>
      <c r="G10" s="1"/>
      <c r="H10" s="1"/>
      <c r="I10" s="1"/>
      <c r="J10" s="1"/>
    </row>
    <row r="11" spans="1:10" ht="15">
      <c r="A11" s="1"/>
      <c r="B11" s="7"/>
      <c r="C11" s="8" t="s">
        <v>75</v>
      </c>
      <c r="D11" s="53">
        <v>0.25</v>
      </c>
      <c r="E11" s="9"/>
      <c r="F11" s="1"/>
      <c r="G11" s="1"/>
      <c r="H11" s="1"/>
      <c r="I11" s="1"/>
      <c r="J11" s="1"/>
    </row>
    <row r="12" spans="1:10" ht="15">
      <c r="A12" s="1"/>
      <c r="B12" s="7"/>
      <c r="C12" s="8" t="s">
        <v>77</v>
      </c>
      <c r="D12" s="67">
        <v>400000</v>
      </c>
      <c r="E12" s="9"/>
      <c r="F12" s="1"/>
      <c r="G12" s="1"/>
      <c r="H12" s="1"/>
      <c r="I12" s="1"/>
      <c r="J12" s="1"/>
    </row>
    <row r="13" spans="1:10" ht="15.75" thickBot="1">
      <c r="A13" s="1"/>
      <c r="B13" s="10"/>
      <c r="C13" s="11"/>
      <c r="D13" s="12"/>
      <c r="E13" s="13"/>
      <c r="F13" s="1"/>
      <c r="G13" s="1"/>
      <c r="H13" s="1"/>
      <c r="I13" s="1"/>
      <c r="J13" s="1"/>
    </row>
    <row r="14" spans="1:10" ht="1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ht="15">
      <c r="A15" s="1"/>
      <c r="B15" s="1"/>
      <c r="C15" s="2" t="s">
        <v>2</v>
      </c>
      <c r="D15" s="1"/>
      <c r="E15" s="1"/>
      <c r="F15" s="1"/>
      <c r="G15" s="1"/>
      <c r="H15" s="1"/>
      <c r="I15" s="1"/>
      <c r="J15" s="1"/>
    </row>
    <row r="16" spans="1:10" ht="15.75" thickBot="1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5">
      <c r="A17" s="1"/>
      <c r="B17" s="14"/>
      <c r="C17" s="15"/>
      <c r="D17" s="15"/>
      <c r="E17" s="16"/>
      <c r="F17" s="26"/>
      <c r="G17" s="26"/>
      <c r="H17" s="26"/>
      <c r="I17" s="26"/>
      <c r="J17" s="35"/>
    </row>
    <row r="18" spans="1:10" ht="15">
      <c r="A18" s="1"/>
      <c r="B18" s="55" t="s">
        <v>19</v>
      </c>
      <c r="C18" s="21" t="s">
        <v>76</v>
      </c>
      <c r="D18" s="62">
        <f>D8*(1-D9)</f>
        <v>845000</v>
      </c>
      <c r="E18" s="32"/>
      <c r="F18" s="31"/>
      <c r="G18" s="27"/>
      <c r="H18" s="31"/>
      <c r="I18" s="26"/>
      <c r="J18" s="35"/>
    </row>
    <row r="19" spans="1:10" ht="15">
      <c r="A19" s="1"/>
      <c r="B19" s="55"/>
      <c r="C19" s="21"/>
      <c r="D19" s="62"/>
      <c r="E19" s="32"/>
      <c r="F19" s="31"/>
      <c r="G19" s="27"/>
      <c r="H19" s="31"/>
      <c r="I19" s="26"/>
      <c r="J19" s="35"/>
    </row>
    <row r="20" spans="1:10" ht="19.5">
      <c r="A20" s="1"/>
      <c r="B20" s="17"/>
      <c r="C20" s="21" t="s">
        <v>23</v>
      </c>
      <c r="D20" s="39">
        <f>D18/D10</f>
        <v>4225000</v>
      </c>
      <c r="E20" s="29"/>
      <c r="F20" s="27"/>
      <c r="G20" s="27"/>
      <c r="H20" s="27"/>
      <c r="I20" s="26"/>
      <c r="J20" s="35"/>
    </row>
    <row r="21" spans="1:10" ht="15">
      <c r="A21" s="1"/>
      <c r="B21" s="17"/>
      <c r="C21" s="21"/>
      <c r="D21" s="25"/>
      <c r="E21" s="29"/>
      <c r="F21" s="27"/>
      <c r="G21" s="27"/>
      <c r="H21" s="27"/>
      <c r="I21" s="26"/>
      <c r="J21" s="35"/>
    </row>
    <row r="22" spans="1:10" ht="19.5">
      <c r="A22" s="1"/>
      <c r="B22" s="55" t="s">
        <v>20</v>
      </c>
      <c r="C22" s="21" t="s">
        <v>24</v>
      </c>
      <c r="D22" s="39">
        <f>D20+((1-((1-D9)/(1-D11)))*D7)</f>
        <v>4558333.333333333</v>
      </c>
      <c r="E22" s="29"/>
      <c r="F22" s="27"/>
      <c r="G22" s="27"/>
      <c r="H22" s="27"/>
      <c r="I22" s="26"/>
      <c r="J22" s="35"/>
    </row>
    <row r="23" spans="1:10" ht="15">
      <c r="A23" s="1"/>
      <c r="B23" s="17"/>
      <c r="C23" s="21"/>
      <c r="D23" s="25"/>
      <c r="E23" s="29"/>
      <c r="F23" s="27"/>
      <c r="G23" s="27"/>
      <c r="H23" s="27"/>
      <c r="I23" s="26"/>
      <c r="J23" s="35"/>
    </row>
    <row r="24" spans="1:10" ht="19.5">
      <c r="A24" s="1"/>
      <c r="B24" s="55" t="s">
        <v>21</v>
      </c>
      <c r="C24" s="21" t="s">
        <v>23</v>
      </c>
      <c r="D24" s="39">
        <f>D20</f>
        <v>4225000</v>
      </c>
      <c r="E24" s="29"/>
      <c r="F24" s="27"/>
      <c r="G24" s="27"/>
      <c r="H24" s="27"/>
      <c r="I24" s="26"/>
      <c r="J24" s="35"/>
    </row>
    <row r="25" spans="1:10" ht="15">
      <c r="A25" s="1"/>
      <c r="B25" s="17"/>
      <c r="C25" s="21"/>
      <c r="D25" s="64"/>
      <c r="E25" s="29"/>
      <c r="F25" s="27"/>
      <c r="G25" s="27"/>
      <c r="H25" s="27"/>
      <c r="I25" s="26"/>
      <c r="J25" s="35"/>
    </row>
    <row r="26" spans="1:10" ht="19.5">
      <c r="A26" s="1"/>
      <c r="B26" s="17"/>
      <c r="C26" s="21" t="s">
        <v>24</v>
      </c>
      <c r="D26" s="39">
        <f>D22-D12</f>
        <v>4158333.333333333</v>
      </c>
      <c r="E26" s="29"/>
      <c r="F26" s="27"/>
      <c r="G26" s="27"/>
      <c r="H26" s="27"/>
      <c r="I26" s="26"/>
      <c r="J26" s="35"/>
    </row>
    <row r="27" spans="1:10" ht="15">
      <c r="A27" s="1"/>
      <c r="B27" s="17"/>
      <c r="C27" s="24"/>
      <c r="D27" s="64"/>
      <c r="E27" s="29"/>
      <c r="F27" s="27"/>
      <c r="G27" s="27"/>
      <c r="H27" s="27"/>
      <c r="I27" s="26"/>
      <c r="J27" s="35"/>
    </row>
    <row r="28" spans="1:10" ht="15">
      <c r="A28" s="1"/>
      <c r="B28" s="17"/>
      <c r="C28" s="24" t="s">
        <v>78</v>
      </c>
      <c r="D28" s="89"/>
      <c r="E28" s="29"/>
      <c r="F28" s="27"/>
      <c r="G28" s="27"/>
      <c r="H28" s="27"/>
      <c r="I28" s="26"/>
      <c r="J28" s="35"/>
    </row>
    <row r="29" spans="1:10" ht="15">
      <c r="A29" s="1"/>
      <c r="B29" s="17"/>
      <c r="C29" s="24" t="s">
        <v>79</v>
      </c>
      <c r="D29" s="64"/>
      <c r="E29" s="29"/>
      <c r="F29" s="27"/>
      <c r="G29" s="27"/>
      <c r="H29" s="27"/>
      <c r="I29" s="26"/>
      <c r="J29" s="35"/>
    </row>
    <row r="30" spans="1:10" ht="15">
      <c r="A30" s="1"/>
      <c r="B30" s="55"/>
      <c r="C30" s="24" t="s">
        <v>80</v>
      </c>
      <c r="D30" s="64"/>
      <c r="E30" s="29"/>
      <c r="F30" s="27"/>
      <c r="G30" s="27"/>
      <c r="H30" s="27"/>
      <c r="I30" s="26"/>
      <c r="J30" s="35"/>
    </row>
    <row r="31" spans="1:10" ht="15.75" thickBot="1">
      <c r="A31" s="1"/>
      <c r="B31" s="19"/>
      <c r="C31" s="22"/>
      <c r="D31" s="36"/>
      <c r="E31" s="37"/>
      <c r="F31" s="28"/>
      <c r="G31" s="27"/>
      <c r="H31" s="28"/>
      <c r="I31" s="26"/>
      <c r="J31" s="35"/>
    </row>
    <row r="32" spans="1:10" ht="15">
      <c r="A32" s="1"/>
      <c r="B32" s="1"/>
      <c r="C32" s="35"/>
      <c r="D32" s="35"/>
      <c r="E32" s="35"/>
      <c r="F32" s="35"/>
      <c r="G32" s="35"/>
      <c r="H32" s="35"/>
      <c r="I32" s="1"/>
      <c r="J32" s="1"/>
    </row>
    <row r="33" spans="1:10" ht="15">
      <c r="A33" s="1"/>
      <c r="B33" s="1"/>
      <c r="C33" s="35"/>
      <c r="D33" s="35"/>
      <c r="E33" s="35"/>
      <c r="F33" s="35"/>
      <c r="G33" s="35"/>
      <c r="H33" s="35"/>
      <c r="I33" s="1"/>
      <c r="J33" s="1"/>
    </row>
    <row r="34" spans="1:10" ht="15">
      <c r="A34" s="1"/>
      <c r="B34" s="1"/>
      <c r="C34" s="35"/>
      <c r="D34" s="35"/>
      <c r="E34" s="35"/>
      <c r="F34" s="35"/>
      <c r="G34" s="35"/>
      <c r="H34" s="35"/>
      <c r="I34" s="1"/>
      <c r="J34" s="1"/>
    </row>
    <row r="35" spans="1:10" ht="15">
      <c r="A35" s="1"/>
      <c r="B35" s="1"/>
      <c r="C35" s="35"/>
      <c r="D35" s="35"/>
      <c r="E35" s="35"/>
      <c r="F35" s="35"/>
      <c r="G35" s="35"/>
      <c r="H35" s="35"/>
      <c r="I35" s="1"/>
      <c r="J35" s="1"/>
    </row>
    <row r="36" spans="1:10" ht="1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</sheetData>
  <phoneticPr fontId="17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2"/>
  <sheetViews>
    <sheetView zoomScaleNormal="100" workbookViewId="0"/>
  </sheetViews>
  <sheetFormatPr defaultRowHeight="12.75"/>
  <cols>
    <col min="2" max="2" width="3.140625" customWidth="1"/>
    <col min="3" max="3" width="31.140625" customWidth="1"/>
    <col min="4" max="4" width="20.7109375" customWidth="1"/>
    <col min="5" max="5" width="4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"/>
      <c r="B1" s="1"/>
      <c r="C1" s="68" t="s">
        <v>141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0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3"/>
      <c r="C6" s="4"/>
      <c r="D6" s="5"/>
      <c r="E6" s="6"/>
      <c r="F6" s="1"/>
      <c r="G6" s="1"/>
      <c r="H6" s="1"/>
      <c r="I6" s="1"/>
      <c r="J6" s="1"/>
    </row>
    <row r="7" spans="1:10" ht="15">
      <c r="A7" s="1"/>
      <c r="B7" s="7"/>
      <c r="C7" s="8" t="s">
        <v>3</v>
      </c>
      <c r="D7" s="88">
        <v>975000</v>
      </c>
      <c r="E7" s="9"/>
      <c r="F7" s="1"/>
      <c r="G7" s="1"/>
      <c r="H7" s="1"/>
      <c r="I7" s="1"/>
      <c r="J7" s="1"/>
    </row>
    <row r="8" spans="1:10" ht="15">
      <c r="A8" s="1"/>
      <c r="B8" s="7"/>
      <c r="C8" s="8" t="s">
        <v>74</v>
      </c>
      <c r="D8" s="53">
        <v>0.14000000000000001</v>
      </c>
      <c r="E8" s="9"/>
      <c r="F8" s="1"/>
      <c r="G8" s="1"/>
      <c r="H8" s="1"/>
      <c r="I8" s="1"/>
      <c r="J8" s="1"/>
    </row>
    <row r="9" spans="1:10" ht="15">
      <c r="A9" s="1"/>
      <c r="B9" s="7"/>
      <c r="C9" s="8" t="s">
        <v>58</v>
      </c>
      <c r="D9" s="53">
        <v>0.35</v>
      </c>
      <c r="E9" s="9"/>
      <c r="F9" s="1"/>
      <c r="G9" s="1"/>
      <c r="H9" s="1"/>
      <c r="I9" s="1"/>
      <c r="J9" s="1"/>
    </row>
    <row r="10" spans="1:10" ht="15">
      <c r="A10" s="1"/>
      <c r="B10" s="7"/>
      <c r="C10" s="8" t="s">
        <v>26</v>
      </c>
      <c r="D10" s="72">
        <v>1900000</v>
      </c>
      <c r="E10" s="9"/>
      <c r="F10" s="1"/>
      <c r="G10" s="1"/>
      <c r="H10" s="1"/>
      <c r="I10" s="1"/>
      <c r="J10" s="1"/>
    </row>
    <row r="11" spans="1:10" ht="15.75" thickBot="1">
      <c r="A11" s="1"/>
      <c r="B11" s="10"/>
      <c r="C11" s="11"/>
      <c r="D11" s="12"/>
      <c r="E11" s="13"/>
      <c r="F11" s="1"/>
      <c r="G11" s="1"/>
      <c r="H11" s="1"/>
      <c r="I11" s="1"/>
      <c r="J11" s="1"/>
    </row>
    <row r="12" spans="1:10" ht="15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ht="15">
      <c r="A13" s="1"/>
      <c r="B13" s="1"/>
      <c r="C13" s="2" t="s">
        <v>2</v>
      </c>
      <c r="D13" s="1"/>
      <c r="E13" s="1"/>
      <c r="F13" s="1"/>
      <c r="G13" s="1"/>
      <c r="H13" s="1"/>
      <c r="I13" s="1"/>
      <c r="J13" s="1"/>
    </row>
    <row r="14" spans="1:10" ht="15.75" thickBot="1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ht="15">
      <c r="A15" s="1"/>
      <c r="B15" s="14"/>
      <c r="C15" s="15"/>
      <c r="D15" s="15"/>
      <c r="E15" s="16"/>
      <c r="F15" s="26"/>
      <c r="G15" s="26"/>
      <c r="H15" s="26"/>
      <c r="I15" s="26"/>
      <c r="J15" s="35"/>
    </row>
    <row r="16" spans="1:10" ht="19.5">
      <c r="A16" s="1"/>
      <c r="B16" s="55" t="s">
        <v>19</v>
      </c>
      <c r="C16" s="21" t="s">
        <v>24</v>
      </c>
      <c r="D16" s="39">
        <f>((D7*(1-D9))/D8)+(D9*D10)</f>
        <v>5191785.7142857136</v>
      </c>
      <c r="E16" s="32"/>
      <c r="F16" s="31"/>
      <c r="G16" s="27"/>
      <c r="H16" s="31"/>
      <c r="I16" s="26"/>
      <c r="J16" s="35"/>
    </row>
    <row r="17" spans="1:10" ht="15">
      <c r="A17" s="1"/>
      <c r="B17" s="55"/>
      <c r="C17" s="21"/>
      <c r="D17" s="62"/>
      <c r="E17" s="32"/>
      <c r="F17" s="31"/>
      <c r="G17" s="27"/>
      <c r="H17" s="31"/>
      <c r="I17" s="26"/>
      <c r="J17" s="35"/>
    </row>
    <row r="18" spans="1:10" ht="15">
      <c r="A18" s="1"/>
      <c r="B18" s="55" t="s">
        <v>20</v>
      </c>
      <c r="C18" s="75" t="s">
        <v>81</v>
      </c>
      <c r="D18" s="89"/>
      <c r="E18" s="29"/>
      <c r="F18" s="27"/>
      <c r="G18" s="27"/>
      <c r="H18" s="27"/>
      <c r="I18" s="26"/>
      <c r="J18" s="35"/>
    </row>
    <row r="19" spans="1:10" ht="15">
      <c r="A19" s="1"/>
      <c r="B19" s="17"/>
      <c r="C19" s="21" t="s">
        <v>143</v>
      </c>
      <c r="D19" s="64"/>
      <c r="E19" s="29"/>
      <c r="F19" s="27"/>
      <c r="G19" s="27"/>
      <c r="H19" s="27"/>
      <c r="I19" s="26"/>
      <c r="J19" s="35"/>
    </row>
    <row r="20" spans="1:10" ht="15">
      <c r="A20" s="1"/>
      <c r="B20" s="55"/>
      <c r="C20" s="21" t="s">
        <v>82</v>
      </c>
      <c r="D20" s="89"/>
      <c r="E20" s="29"/>
      <c r="F20" s="27"/>
      <c r="G20" s="27"/>
      <c r="H20" s="27"/>
      <c r="I20" s="26"/>
      <c r="J20" s="35"/>
    </row>
    <row r="21" spans="1:10" ht="15">
      <c r="A21" s="1"/>
      <c r="B21" s="17"/>
      <c r="C21" s="21" t="s">
        <v>83</v>
      </c>
      <c r="D21" s="64"/>
      <c r="E21" s="29"/>
      <c r="F21" s="27"/>
      <c r="G21" s="27"/>
      <c r="H21" s="27"/>
      <c r="I21" s="26"/>
      <c r="J21" s="35"/>
    </row>
    <row r="22" spans="1:10" ht="15.75" thickBot="1">
      <c r="A22" s="1"/>
      <c r="B22" s="19"/>
      <c r="C22" s="22"/>
      <c r="D22" s="36"/>
      <c r="E22" s="37"/>
      <c r="F22" s="28"/>
      <c r="G22" s="27"/>
      <c r="H22" s="28"/>
      <c r="I22" s="26"/>
      <c r="J22" s="35"/>
    </row>
    <row r="23" spans="1:10" ht="15">
      <c r="A23" s="1"/>
      <c r="B23" s="1"/>
      <c r="C23" s="35"/>
      <c r="D23" s="35"/>
      <c r="E23" s="35"/>
      <c r="F23" s="35"/>
      <c r="G23" s="35"/>
      <c r="H23" s="35"/>
      <c r="I23" s="1"/>
      <c r="J23" s="1"/>
    </row>
    <row r="24" spans="1:10" ht="15">
      <c r="A24" s="1"/>
      <c r="B24" s="1"/>
      <c r="C24" s="35"/>
      <c r="D24" s="35"/>
      <c r="E24" s="35"/>
      <c r="F24" s="35"/>
      <c r="G24" s="35"/>
      <c r="H24" s="35"/>
      <c r="I24" s="1"/>
      <c r="J24" s="1"/>
    </row>
    <row r="25" spans="1:10" ht="15">
      <c r="A25" s="1"/>
      <c r="B25" s="1"/>
      <c r="C25" s="35"/>
      <c r="D25" s="35"/>
      <c r="E25" s="35"/>
      <c r="F25" s="35"/>
      <c r="G25" s="35"/>
      <c r="H25" s="35"/>
      <c r="I25" s="1"/>
      <c r="J25" s="1"/>
    </row>
    <row r="26" spans="1:10" ht="15">
      <c r="A26" s="1"/>
      <c r="B26" s="1"/>
      <c r="C26" s="35"/>
      <c r="D26" s="35"/>
      <c r="E26" s="35"/>
      <c r="F26" s="35"/>
      <c r="G26" s="35"/>
      <c r="H26" s="35"/>
      <c r="I26" s="1"/>
      <c r="J26" s="1"/>
    </row>
    <row r="27" spans="1:10" ht="1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</sheetData>
  <phoneticPr fontId="17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58"/>
  <sheetViews>
    <sheetView zoomScaleNormal="100" workbookViewId="0"/>
  </sheetViews>
  <sheetFormatPr defaultRowHeight="12.75"/>
  <cols>
    <col min="2" max="2" width="3.140625" customWidth="1"/>
    <col min="3" max="3" width="26.7109375" bestFit="1" customWidth="1"/>
    <col min="4" max="7" width="22.5703125" customWidth="1"/>
    <col min="8" max="8" width="3.7109375" customWidth="1"/>
    <col min="9" max="10" width="18.140625" customWidth="1"/>
    <col min="11" max="11" width="3.140625" customWidth="1"/>
    <col min="12" max="12" width="15.42578125" customWidth="1"/>
  </cols>
  <sheetData>
    <row r="1" spans="1:13" ht="18">
      <c r="A1" s="1"/>
      <c r="B1" s="1"/>
      <c r="C1" s="68" t="s">
        <v>141</v>
      </c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">
      <c r="A2" s="1"/>
      <c r="B2" s="1"/>
      <c r="C2" s="1" t="s">
        <v>7</v>
      </c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15.75" customHeight="1">
      <c r="A6" s="1"/>
      <c r="B6" s="3"/>
      <c r="C6" s="4"/>
      <c r="D6" s="5"/>
      <c r="E6" s="6"/>
      <c r="F6" s="1"/>
      <c r="G6" s="1"/>
      <c r="H6" s="1"/>
      <c r="I6" s="1"/>
      <c r="J6" s="1"/>
    </row>
    <row r="7" spans="1:13" ht="15">
      <c r="A7" s="1"/>
      <c r="B7" s="7"/>
      <c r="C7" s="8" t="s">
        <v>85</v>
      </c>
      <c r="D7" s="67">
        <v>550000</v>
      </c>
      <c r="E7" s="9"/>
      <c r="F7" s="1"/>
      <c r="G7" s="1"/>
      <c r="H7" s="1"/>
      <c r="I7" s="1"/>
      <c r="J7" s="1"/>
    </row>
    <row r="8" spans="1:13" ht="15">
      <c r="A8" s="1"/>
      <c r="B8" s="7"/>
      <c r="C8" s="8" t="s">
        <v>86</v>
      </c>
      <c r="D8" s="67">
        <v>625000</v>
      </c>
      <c r="E8" s="9"/>
      <c r="F8" s="1"/>
      <c r="G8" s="1"/>
      <c r="H8" s="1"/>
      <c r="I8" s="1"/>
      <c r="J8" s="1"/>
    </row>
    <row r="9" spans="1:13" ht="15.75" customHeight="1">
      <c r="A9" s="1"/>
      <c r="B9" s="7"/>
      <c r="C9" s="8" t="s">
        <v>97</v>
      </c>
      <c r="D9" s="72">
        <v>3200000</v>
      </c>
      <c r="E9" s="9"/>
      <c r="F9" s="1"/>
      <c r="G9" s="1"/>
      <c r="H9" s="1"/>
      <c r="I9" s="1"/>
      <c r="J9" s="1"/>
    </row>
    <row r="10" spans="1:13" ht="15">
      <c r="A10" s="1"/>
      <c r="B10" s="7"/>
      <c r="C10" s="8" t="s">
        <v>93</v>
      </c>
      <c r="D10" s="72">
        <v>1300000</v>
      </c>
      <c r="E10" s="9"/>
      <c r="F10" s="1"/>
      <c r="G10" s="1"/>
      <c r="H10" s="1"/>
      <c r="I10" s="1"/>
      <c r="J10" s="1"/>
    </row>
    <row r="11" spans="1:13" ht="15">
      <c r="A11" s="1"/>
      <c r="B11" s="7"/>
      <c r="C11" s="8" t="s">
        <v>94</v>
      </c>
      <c r="D11" s="53">
        <v>0.08</v>
      </c>
      <c r="E11" s="9"/>
      <c r="F11" s="1"/>
      <c r="G11" s="1"/>
      <c r="H11" s="1"/>
      <c r="I11" s="1"/>
      <c r="J11" s="1"/>
    </row>
    <row r="12" spans="1:13" ht="15.75" thickBot="1">
      <c r="A12" s="1"/>
      <c r="B12" s="10"/>
      <c r="C12" s="11"/>
      <c r="D12" s="12"/>
      <c r="E12" s="13"/>
      <c r="F12" s="1"/>
      <c r="G12" s="1"/>
      <c r="H12" s="1"/>
      <c r="I12" s="1"/>
      <c r="J12" s="1"/>
    </row>
    <row r="13" spans="1:13" ht="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5">
      <c r="A14" s="1"/>
      <c r="B14" s="1"/>
      <c r="C14" s="2" t="s">
        <v>2</v>
      </c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15">
      <c r="A16" s="1"/>
      <c r="B16" s="14"/>
      <c r="C16" s="15"/>
      <c r="D16" s="15"/>
      <c r="E16" s="15"/>
      <c r="F16" s="15"/>
      <c r="G16" s="15"/>
      <c r="H16" s="16"/>
      <c r="I16" s="26"/>
      <c r="J16" s="26"/>
      <c r="K16" s="26"/>
      <c r="L16" s="26"/>
      <c r="M16" s="35"/>
    </row>
    <row r="17" spans="1:13" ht="15.75">
      <c r="A17" s="1"/>
      <c r="B17" s="55" t="s">
        <v>19</v>
      </c>
      <c r="C17" s="77" t="s">
        <v>87</v>
      </c>
      <c r="D17" s="71"/>
      <c r="E17" s="71"/>
      <c r="F17" s="71"/>
      <c r="G17" s="76"/>
      <c r="H17" s="18"/>
      <c r="I17" s="26"/>
      <c r="J17" s="26"/>
      <c r="K17" s="26"/>
      <c r="L17" s="26"/>
      <c r="M17" s="35"/>
    </row>
    <row r="18" spans="1:13" ht="17.25">
      <c r="A18" s="1"/>
      <c r="B18" s="55"/>
      <c r="C18" s="24"/>
      <c r="D18" s="92" t="s">
        <v>90</v>
      </c>
      <c r="E18" s="92" t="s">
        <v>6</v>
      </c>
      <c r="F18" s="94" t="s">
        <v>91</v>
      </c>
      <c r="G18" s="93" t="s">
        <v>92</v>
      </c>
      <c r="H18" s="18"/>
      <c r="I18" s="26"/>
      <c r="J18" s="26"/>
      <c r="K18" s="26"/>
      <c r="L18" s="26"/>
      <c r="M18" s="35"/>
    </row>
    <row r="19" spans="1:13" ht="15">
      <c r="A19" s="1"/>
      <c r="B19" s="55"/>
      <c r="C19" s="24" t="s">
        <v>88</v>
      </c>
      <c r="D19" s="71">
        <f>D7</f>
        <v>550000</v>
      </c>
      <c r="E19" s="71">
        <f>D10*D11</f>
        <v>104000</v>
      </c>
      <c r="F19" s="71">
        <f>D19-E19</f>
        <v>446000</v>
      </c>
      <c r="G19" s="71">
        <f>F19</f>
        <v>446000</v>
      </c>
      <c r="H19" s="18"/>
      <c r="I19" s="26"/>
      <c r="J19" s="26"/>
      <c r="K19" s="26"/>
      <c r="L19" s="26"/>
      <c r="M19" s="35"/>
    </row>
    <row r="20" spans="1:13" ht="15">
      <c r="A20" s="1"/>
      <c r="B20" s="55"/>
      <c r="C20" s="24" t="s">
        <v>89</v>
      </c>
      <c r="D20" s="71">
        <f>D8</f>
        <v>625000</v>
      </c>
      <c r="E20" s="71">
        <f>D10*D11</f>
        <v>104000</v>
      </c>
      <c r="F20" s="71">
        <f>D20-E20</f>
        <v>521000</v>
      </c>
      <c r="G20" s="71">
        <f>F20</f>
        <v>521000</v>
      </c>
      <c r="H20" s="18"/>
      <c r="I20" s="26"/>
      <c r="J20" s="26"/>
      <c r="K20" s="26"/>
      <c r="L20" s="26"/>
      <c r="M20" s="35"/>
    </row>
    <row r="21" spans="1:13" ht="15.75">
      <c r="A21" s="1"/>
      <c r="B21" s="55"/>
      <c r="C21" s="24"/>
      <c r="D21" s="71"/>
      <c r="E21" s="71"/>
      <c r="F21" s="71"/>
      <c r="G21" s="76"/>
      <c r="H21" s="18"/>
      <c r="I21" s="26"/>
      <c r="J21" s="26"/>
      <c r="K21" s="26"/>
      <c r="L21" s="26"/>
      <c r="M21" s="35"/>
    </row>
    <row r="22" spans="1:13" ht="15.75">
      <c r="A22" s="1"/>
      <c r="B22" s="55"/>
      <c r="C22" s="77" t="s">
        <v>95</v>
      </c>
      <c r="D22" s="61"/>
      <c r="E22" s="61"/>
      <c r="F22" s="61"/>
      <c r="G22" s="76"/>
      <c r="H22" s="18"/>
      <c r="I22" s="26"/>
      <c r="J22" s="26"/>
      <c r="K22" s="26"/>
      <c r="L22" s="26"/>
      <c r="M22" s="35"/>
    </row>
    <row r="23" spans="1:13" ht="15.75">
      <c r="A23" s="1"/>
      <c r="B23" s="55"/>
      <c r="C23" s="24"/>
      <c r="D23" s="90"/>
      <c r="E23" s="90"/>
      <c r="F23" s="90"/>
      <c r="G23" s="76"/>
      <c r="H23" s="18"/>
      <c r="I23" s="26"/>
      <c r="J23" s="26"/>
      <c r="K23" s="26"/>
      <c r="L23" s="26"/>
      <c r="M23" s="35"/>
    </row>
    <row r="24" spans="1:13" ht="15.75">
      <c r="A24" s="1"/>
      <c r="B24" s="55"/>
      <c r="C24" s="24" t="s">
        <v>96</v>
      </c>
      <c r="D24" s="95">
        <f>D9/(D9+D10)</f>
        <v>0.71111111111111114</v>
      </c>
      <c r="E24" s="61"/>
      <c r="F24" s="61"/>
      <c r="G24" s="76"/>
      <c r="H24" s="18"/>
      <c r="I24" s="26"/>
      <c r="J24" s="26"/>
      <c r="K24" s="26"/>
      <c r="L24" s="26"/>
      <c r="M24" s="35"/>
    </row>
    <row r="25" spans="1:13" ht="17.25">
      <c r="A25" s="1"/>
      <c r="B25" s="55"/>
      <c r="C25" s="24"/>
      <c r="D25" s="92" t="s">
        <v>90</v>
      </c>
      <c r="E25" s="92" t="s">
        <v>6</v>
      </c>
      <c r="F25" s="94" t="s">
        <v>91</v>
      </c>
      <c r="G25" s="93" t="s">
        <v>92</v>
      </c>
      <c r="H25" s="18"/>
      <c r="I25" s="26"/>
      <c r="J25" s="26"/>
      <c r="K25" s="26"/>
      <c r="L25" s="26"/>
      <c r="M25" s="35"/>
    </row>
    <row r="26" spans="1:13" ht="15">
      <c r="A26" s="1"/>
      <c r="B26" s="55"/>
      <c r="C26" s="24" t="s">
        <v>88</v>
      </c>
      <c r="D26" s="71">
        <f>D19</f>
        <v>550000</v>
      </c>
      <c r="E26" s="71">
        <v>0</v>
      </c>
      <c r="F26" s="71">
        <f>D26-E26</f>
        <v>550000</v>
      </c>
      <c r="G26" s="71">
        <f>F26*D24</f>
        <v>391111.11111111112</v>
      </c>
      <c r="H26" s="18"/>
      <c r="I26" s="26"/>
      <c r="J26" s="26"/>
      <c r="K26" s="26"/>
      <c r="L26" s="26"/>
      <c r="M26" s="35"/>
    </row>
    <row r="27" spans="1:13" ht="15">
      <c r="A27" s="1"/>
      <c r="B27" s="55"/>
      <c r="C27" s="24" t="s">
        <v>89</v>
      </c>
      <c r="D27" s="99">
        <f>D20</f>
        <v>625000</v>
      </c>
      <c r="E27" s="99">
        <v>0</v>
      </c>
      <c r="F27" s="71">
        <f>D27-E27</f>
        <v>625000</v>
      </c>
      <c r="G27" s="99">
        <f>F27*D24</f>
        <v>444444.44444444444</v>
      </c>
      <c r="H27" s="18"/>
      <c r="I27" s="26"/>
      <c r="J27" s="26"/>
      <c r="K27" s="26"/>
      <c r="L27" s="26"/>
      <c r="M27" s="35"/>
    </row>
    <row r="28" spans="1:13" ht="15.75" thickBot="1">
      <c r="A28" s="1"/>
      <c r="B28" s="57"/>
      <c r="C28" s="22"/>
      <c r="D28" s="36"/>
      <c r="E28" s="36"/>
      <c r="F28" s="36"/>
      <c r="G28" s="36"/>
      <c r="H28" s="37"/>
      <c r="I28" s="28"/>
      <c r="J28" s="27"/>
      <c r="K28" s="28"/>
      <c r="L28" s="26"/>
      <c r="M28" s="35"/>
    </row>
    <row r="29" spans="1:13" ht="15">
      <c r="A29" s="1"/>
      <c r="B29" s="1"/>
      <c r="C29" s="35"/>
      <c r="D29" s="35"/>
      <c r="E29" s="35"/>
      <c r="F29" s="35"/>
      <c r="G29" s="35"/>
      <c r="H29" s="35"/>
      <c r="I29" s="35"/>
      <c r="J29" s="35"/>
      <c r="K29" s="35"/>
      <c r="L29" s="1"/>
      <c r="M29" s="1"/>
    </row>
    <row r="30" spans="1:13" ht="15">
      <c r="A30" s="1"/>
      <c r="B30" s="1"/>
      <c r="C30" s="35"/>
      <c r="D30" s="35"/>
      <c r="E30" s="35"/>
      <c r="F30" s="35"/>
      <c r="G30" s="35"/>
      <c r="H30" s="35"/>
      <c r="I30" s="35"/>
      <c r="J30" s="35"/>
      <c r="K30" s="35"/>
      <c r="L30" s="1"/>
      <c r="M30" s="1"/>
    </row>
    <row r="31" spans="1:13" ht="15">
      <c r="A31" s="1"/>
      <c r="B31" s="1"/>
      <c r="C31" s="35"/>
      <c r="D31" s="35"/>
      <c r="E31" s="35"/>
      <c r="F31" s="35"/>
      <c r="G31" s="35"/>
      <c r="H31" s="35"/>
      <c r="I31" s="35"/>
      <c r="J31" s="35"/>
      <c r="K31" s="35"/>
      <c r="L31" s="1"/>
      <c r="M31" s="1"/>
    </row>
    <row r="32" spans="1:13" ht="15">
      <c r="A32" s="1"/>
      <c r="B32" s="1"/>
      <c r="C32" s="35"/>
      <c r="D32" s="35"/>
      <c r="E32" s="35"/>
      <c r="F32" s="35"/>
      <c r="G32" s="35"/>
      <c r="H32" s="35"/>
      <c r="I32" s="35"/>
      <c r="J32" s="35"/>
      <c r="K32" s="35"/>
      <c r="L32" s="1"/>
      <c r="M32" s="1"/>
    </row>
    <row r="33" spans="1:13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</sheetData>
  <phoneticPr fontId="0" type="noConversion"/>
  <pageMargins left="0.75" right="0.75" top="1" bottom="1" header="0.5" footer="0.5"/>
  <pageSetup scale="68" orientation="portrait" horizontalDpi="360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54"/>
  <sheetViews>
    <sheetView zoomScaleNormal="100" workbookViewId="0"/>
  </sheetViews>
  <sheetFormatPr defaultRowHeight="12.75"/>
  <cols>
    <col min="2" max="2" width="3.140625" customWidth="1"/>
    <col min="3" max="3" width="30.7109375" bestFit="1" customWidth="1"/>
    <col min="4" max="4" width="18" customWidth="1"/>
    <col min="5" max="5" width="4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"/>
      <c r="B1" s="1"/>
      <c r="C1" s="68" t="s">
        <v>141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111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3"/>
      <c r="C6" s="4"/>
      <c r="D6" s="5"/>
      <c r="E6" s="6"/>
      <c r="F6" s="1"/>
      <c r="G6" s="1"/>
      <c r="H6" s="1"/>
      <c r="I6" s="1"/>
      <c r="J6" s="1"/>
    </row>
    <row r="7" spans="1:10" ht="15">
      <c r="A7" s="1"/>
      <c r="B7" s="7"/>
      <c r="C7" s="8" t="s">
        <v>26</v>
      </c>
      <c r="D7" s="88">
        <v>6000000</v>
      </c>
      <c r="E7" s="9"/>
      <c r="F7" s="1"/>
      <c r="G7" s="1"/>
      <c r="H7" s="1"/>
      <c r="I7" s="1"/>
      <c r="J7" s="1"/>
    </row>
    <row r="8" spans="1:10" ht="19.5">
      <c r="A8" s="1"/>
      <c r="B8" s="7"/>
      <c r="C8" s="122" t="s">
        <v>144</v>
      </c>
      <c r="D8" s="88">
        <v>17850000</v>
      </c>
      <c r="E8" s="9"/>
      <c r="F8" s="1"/>
      <c r="G8" s="1"/>
      <c r="H8" s="1"/>
      <c r="I8" s="1"/>
      <c r="J8" s="1"/>
    </row>
    <row r="9" spans="1:10" ht="15">
      <c r="A9" s="1"/>
      <c r="B9" s="7"/>
      <c r="C9" s="8" t="s">
        <v>5</v>
      </c>
      <c r="D9" s="70">
        <v>350000</v>
      </c>
      <c r="E9" s="9"/>
      <c r="F9" s="1"/>
      <c r="G9" s="1"/>
      <c r="H9" s="1"/>
      <c r="I9" s="1"/>
      <c r="J9" s="1"/>
    </row>
    <row r="10" spans="1:10" ht="15">
      <c r="A10" s="1"/>
      <c r="B10" s="7"/>
      <c r="C10" s="8" t="s">
        <v>28</v>
      </c>
      <c r="D10" s="72">
        <v>38</v>
      </c>
      <c r="E10" s="9"/>
      <c r="F10" s="1"/>
      <c r="G10" s="1"/>
      <c r="H10" s="1"/>
      <c r="I10" s="1"/>
      <c r="J10" s="1"/>
    </row>
    <row r="11" spans="1:10" ht="15">
      <c r="A11" s="1"/>
      <c r="B11" s="7"/>
      <c r="C11" s="8" t="s">
        <v>13</v>
      </c>
      <c r="D11" s="53">
        <v>0.35</v>
      </c>
      <c r="E11" s="9"/>
      <c r="F11" s="1"/>
      <c r="G11" s="1"/>
      <c r="H11" s="1"/>
      <c r="I11" s="1"/>
      <c r="J11" s="1"/>
    </row>
    <row r="12" spans="1:10" ht="15.75" thickBot="1">
      <c r="A12" s="1"/>
      <c r="B12" s="10"/>
      <c r="C12" s="11"/>
      <c r="D12" s="12"/>
      <c r="E12" s="13"/>
      <c r="F12" s="1"/>
      <c r="G12" s="1"/>
      <c r="H12" s="1"/>
      <c r="I12" s="1"/>
      <c r="J12" s="1"/>
    </row>
    <row r="13" spans="1:10" ht="1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5">
      <c r="A14" s="1"/>
      <c r="B14" s="1"/>
      <c r="C14" s="2" t="s">
        <v>2</v>
      </c>
      <c r="D14" s="1"/>
      <c r="E14" s="1"/>
      <c r="F14" s="1"/>
      <c r="G14" s="1"/>
      <c r="H14" s="1"/>
      <c r="I14" s="1"/>
      <c r="J14" s="1"/>
    </row>
    <row r="15" spans="1:10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5">
      <c r="A16" s="1"/>
      <c r="B16" s="14"/>
      <c r="C16" s="15"/>
      <c r="D16" s="15"/>
      <c r="E16" s="16"/>
      <c r="F16" s="26"/>
      <c r="G16" s="26"/>
      <c r="H16" s="26"/>
      <c r="I16" s="26"/>
      <c r="J16" s="35"/>
    </row>
    <row r="17" spans="1:10" ht="19.5">
      <c r="A17" s="1"/>
      <c r="B17" s="55"/>
      <c r="C17" s="30" t="s">
        <v>145</v>
      </c>
      <c r="D17" s="58">
        <f>D8+(D7*D11)</f>
        <v>19950000</v>
      </c>
      <c r="E17" s="32"/>
      <c r="F17" s="31"/>
      <c r="G17" s="27"/>
      <c r="H17" s="31"/>
      <c r="I17" s="26"/>
      <c r="J17" s="35"/>
    </row>
    <row r="18" spans="1:10" ht="15">
      <c r="A18" s="1"/>
      <c r="B18" s="55"/>
      <c r="C18" s="21"/>
      <c r="D18" s="62"/>
      <c r="E18" s="32"/>
      <c r="F18" s="31"/>
      <c r="G18" s="27"/>
      <c r="H18" s="31"/>
      <c r="I18" s="26"/>
      <c r="J18" s="35"/>
    </row>
    <row r="19" spans="1:10" ht="15">
      <c r="A19" s="1"/>
      <c r="B19" s="55"/>
      <c r="C19" s="75" t="s">
        <v>25</v>
      </c>
      <c r="D19" s="58">
        <f>D9*D10</f>
        <v>13300000</v>
      </c>
      <c r="E19" s="29"/>
      <c r="F19" s="27"/>
      <c r="G19" s="27"/>
      <c r="H19" s="27"/>
      <c r="I19" s="26"/>
      <c r="J19" s="35"/>
    </row>
    <row r="20" spans="1:10" ht="15">
      <c r="A20" s="1"/>
      <c r="B20" s="17"/>
      <c r="C20" s="21"/>
      <c r="D20" s="58"/>
      <c r="E20" s="29"/>
      <c r="F20" s="27"/>
      <c r="G20" s="27"/>
      <c r="H20" s="27"/>
      <c r="I20" s="26"/>
      <c r="J20" s="35"/>
    </row>
    <row r="21" spans="1:10" ht="15">
      <c r="A21" s="1"/>
      <c r="B21" s="17"/>
      <c r="C21" s="21" t="s">
        <v>120</v>
      </c>
      <c r="D21" s="58">
        <f>D19+D7</f>
        <v>19300000</v>
      </c>
      <c r="E21" s="29"/>
      <c r="F21" s="27"/>
      <c r="G21" s="27"/>
      <c r="H21" s="27"/>
      <c r="I21" s="26"/>
      <c r="J21" s="35"/>
    </row>
    <row r="22" spans="1:10" ht="15">
      <c r="A22" s="1"/>
      <c r="B22" s="17"/>
      <c r="C22" s="21"/>
      <c r="D22" s="64"/>
      <c r="E22" s="29"/>
      <c r="F22" s="27"/>
      <c r="G22" s="27"/>
      <c r="H22" s="27"/>
      <c r="I22" s="26"/>
      <c r="J22" s="35"/>
    </row>
    <row r="23" spans="1:10" ht="15.75">
      <c r="A23" s="1"/>
      <c r="B23" s="55"/>
      <c r="C23" s="21" t="s">
        <v>121</v>
      </c>
      <c r="D23" s="33">
        <f>D17-D21</f>
        <v>650000</v>
      </c>
      <c r="E23" s="29"/>
      <c r="F23" s="27"/>
      <c r="G23" s="27"/>
      <c r="H23" s="27"/>
      <c r="I23" s="26"/>
      <c r="J23" s="35"/>
    </row>
    <row r="24" spans="1:10" ht="15.75" thickBot="1">
      <c r="A24" s="1"/>
      <c r="B24" s="19"/>
      <c r="C24" s="22"/>
      <c r="D24" s="36"/>
      <c r="E24" s="37"/>
      <c r="F24" s="28"/>
      <c r="G24" s="27"/>
      <c r="H24" s="28"/>
      <c r="I24" s="26"/>
      <c r="J24" s="35"/>
    </row>
    <row r="25" spans="1:10" ht="15">
      <c r="A25" s="1"/>
      <c r="B25" s="1"/>
      <c r="C25" s="35"/>
      <c r="D25" s="35"/>
      <c r="E25" s="35"/>
      <c r="F25" s="35"/>
      <c r="G25" s="35"/>
      <c r="H25" s="35"/>
      <c r="I25" s="1"/>
      <c r="J25" s="1"/>
    </row>
    <row r="26" spans="1:10" ht="15">
      <c r="A26" s="1"/>
      <c r="B26" s="1"/>
      <c r="C26" s="35"/>
      <c r="D26" s="35"/>
      <c r="E26" s="35"/>
      <c r="F26" s="35"/>
      <c r="G26" s="35"/>
      <c r="H26" s="35"/>
      <c r="I26" s="1"/>
      <c r="J26" s="1"/>
    </row>
    <row r="27" spans="1:10" ht="15">
      <c r="A27" s="1"/>
      <c r="B27" s="1"/>
      <c r="C27" s="35"/>
      <c r="D27" s="35"/>
      <c r="E27" s="35"/>
      <c r="F27" s="35"/>
      <c r="G27" s="35"/>
      <c r="H27" s="35"/>
      <c r="I27" s="1"/>
      <c r="J27" s="1"/>
    </row>
    <row r="28" spans="1:10" ht="15">
      <c r="A28" s="1"/>
      <c r="B28" s="1"/>
      <c r="C28" s="35"/>
      <c r="D28" s="35"/>
      <c r="E28" s="35"/>
      <c r="F28" s="35"/>
      <c r="G28" s="35"/>
      <c r="H28" s="35"/>
      <c r="I28" s="1"/>
      <c r="J28" s="1"/>
    </row>
    <row r="29" spans="1:10" ht="1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</sheetData>
  <phoneticPr fontId="17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41"/>
  <sheetViews>
    <sheetView zoomScaleNormal="100" workbookViewId="0"/>
  </sheetViews>
  <sheetFormatPr defaultRowHeight="12.75"/>
  <cols>
    <col min="2" max="2" width="3.140625" customWidth="1"/>
    <col min="3" max="3" width="30.7109375" bestFit="1" customWidth="1"/>
    <col min="4" max="5" width="30.7109375" customWidth="1"/>
    <col min="6" max="6" width="4" customWidth="1"/>
    <col min="7" max="7" width="18.140625" customWidth="1"/>
    <col min="8" max="8" width="3.140625" customWidth="1"/>
    <col min="9" max="9" width="18.140625" customWidth="1"/>
    <col min="10" max="10" width="3.140625" customWidth="1"/>
  </cols>
  <sheetData>
    <row r="1" spans="1:11" ht="18">
      <c r="A1" s="1"/>
      <c r="B1" s="1"/>
      <c r="C1" s="68" t="s">
        <v>141</v>
      </c>
      <c r="D1" s="68"/>
      <c r="E1" s="68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119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2" t="s">
        <v>2</v>
      </c>
      <c r="D4" s="2"/>
      <c r="E4" s="2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14"/>
      <c r="C6" s="15"/>
      <c r="D6" s="15"/>
      <c r="E6" s="15"/>
      <c r="F6" s="16"/>
      <c r="G6" s="26"/>
      <c r="H6" s="26"/>
      <c r="I6" s="26"/>
      <c r="J6" s="26"/>
      <c r="K6" s="35"/>
    </row>
    <row r="7" spans="1:11" ht="15">
      <c r="A7" s="1"/>
      <c r="B7" s="55"/>
      <c r="C7" s="75" t="s">
        <v>128</v>
      </c>
      <c r="D7" s="24"/>
      <c r="E7" s="24"/>
      <c r="F7" s="32"/>
      <c r="G7" s="31"/>
      <c r="H7" s="27"/>
      <c r="I7" s="31"/>
      <c r="J7" s="26"/>
      <c r="K7" s="35"/>
    </row>
    <row r="8" spans="1:11" ht="15">
      <c r="A8" s="1"/>
      <c r="B8" s="55"/>
      <c r="C8" s="24" t="s">
        <v>129</v>
      </c>
      <c r="D8" s="24"/>
      <c r="E8" s="24"/>
      <c r="F8" s="32"/>
      <c r="G8" s="31"/>
      <c r="H8" s="27"/>
      <c r="I8" s="31"/>
      <c r="J8" s="26"/>
      <c r="K8" s="35"/>
    </row>
    <row r="9" spans="1:11" ht="15">
      <c r="A9" s="1"/>
      <c r="B9" s="55"/>
      <c r="C9" s="24" t="s">
        <v>130</v>
      </c>
      <c r="D9" s="24"/>
      <c r="E9" s="24"/>
      <c r="F9" s="29"/>
      <c r="G9" s="27"/>
      <c r="H9" s="27"/>
      <c r="I9" s="27"/>
      <c r="J9" s="26"/>
      <c r="K9" s="35"/>
    </row>
    <row r="10" spans="1:11" ht="15">
      <c r="A10" s="1"/>
      <c r="B10" s="17"/>
      <c r="C10" s="24" t="s">
        <v>131</v>
      </c>
      <c r="D10" s="24"/>
      <c r="E10" s="24"/>
      <c r="F10" s="29"/>
      <c r="G10" s="27"/>
      <c r="H10" s="27"/>
      <c r="I10" s="27"/>
      <c r="J10" s="26"/>
      <c r="K10" s="35"/>
    </row>
    <row r="11" spans="1:11" ht="15.75" thickBot="1">
      <c r="A11" s="1"/>
      <c r="B11" s="19"/>
      <c r="C11" s="22"/>
      <c r="D11" s="22"/>
      <c r="E11" s="22"/>
      <c r="F11" s="37"/>
      <c r="G11" s="28"/>
      <c r="H11" s="27"/>
      <c r="I11" s="28"/>
      <c r="J11" s="26"/>
      <c r="K11" s="35"/>
    </row>
    <row r="12" spans="1:11" ht="15">
      <c r="A12" s="1"/>
      <c r="B12" s="1"/>
      <c r="C12" s="35"/>
      <c r="D12" s="35"/>
      <c r="E12" s="35"/>
      <c r="F12" s="35"/>
      <c r="G12" s="35"/>
      <c r="H12" s="35"/>
      <c r="I12" s="35"/>
      <c r="J12" s="1"/>
      <c r="K12" s="1"/>
    </row>
    <row r="13" spans="1:11" ht="15">
      <c r="A13" s="1"/>
      <c r="B13" s="1"/>
      <c r="C13" s="35"/>
      <c r="D13" s="35"/>
      <c r="E13" s="35"/>
      <c r="F13" s="35"/>
      <c r="G13" s="35"/>
      <c r="H13" s="35"/>
      <c r="I13" s="35"/>
      <c r="J13" s="1"/>
      <c r="K13" s="1"/>
    </row>
    <row r="14" spans="1:11" ht="15">
      <c r="A14" s="1"/>
      <c r="B14" s="1"/>
      <c r="C14" s="35"/>
      <c r="D14" s="35"/>
      <c r="E14" s="35"/>
      <c r="F14" s="35"/>
      <c r="G14" s="35"/>
      <c r="H14" s="35"/>
      <c r="I14" s="35"/>
      <c r="J14" s="1"/>
      <c r="K14" s="1"/>
    </row>
    <row r="15" spans="1:11" ht="15">
      <c r="A15" s="1"/>
      <c r="B15" s="1"/>
      <c r="C15" s="35"/>
      <c r="D15" s="35"/>
      <c r="E15" s="35"/>
      <c r="F15" s="35"/>
      <c r="G15" s="35"/>
      <c r="H15" s="35"/>
      <c r="I15" s="35"/>
      <c r="J15" s="1"/>
      <c r="K15" s="1"/>
    </row>
    <row r="16" spans="1:11" ht="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ht="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</sheetData>
  <phoneticPr fontId="17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J73"/>
  <sheetViews>
    <sheetView zoomScaleNormal="100" workbookViewId="0"/>
  </sheetViews>
  <sheetFormatPr defaultRowHeight="12.75"/>
  <cols>
    <col min="2" max="2" width="3.140625" customWidth="1"/>
    <col min="3" max="3" width="27.5703125" customWidth="1"/>
    <col min="4" max="4" width="18.140625" customWidth="1"/>
    <col min="5" max="5" width="4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"/>
      <c r="B1" s="1"/>
      <c r="C1" s="68" t="s">
        <v>141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127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3"/>
      <c r="C6" s="4"/>
      <c r="D6" s="5"/>
      <c r="E6" s="6"/>
      <c r="F6" s="1"/>
      <c r="G6" s="1"/>
      <c r="H6" s="1"/>
      <c r="I6" s="1"/>
      <c r="J6" s="1"/>
    </row>
    <row r="7" spans="1:10" ht="15">
      <c r="A7" s="1"/>
      <c r="B7" s="7"/>
      <c r="C7" s="8" t="s">
        <v>112</v>
      </c>
      <c r="D7" s="88">
        <v>85000</v>
      </c>
      <c r="E7" s="9"/>
      <c r="F7" s="1"/>
      <c r="G7" s="1"/>
      <c r="H7" s="1"/>
      <c r="I7" s="1"/>
      <c r="J7" s="1"/>
    </row>
    <row r="8" spans="1:10" ht="15">
      <c r="A8" s="1"/>
      <c r="B8" s="7"/>
      <c r="C8" s="8" t="s">
        <v>113</v>
      </c>
      <c r="D8" s="53">
        <v>0.09</v>
      </c>
      <c r="E8" s="9"/>
      <c r="F8" s="1"/>
      <c r="G8" s="1"/>
      <c r="H8" s="1"/>
      <c r="I8" s="1"/>
      <c r="J8" s="1"/>
    </row>
    <row r="9" spans="1:10" ht="15">
      <c r="A9" s="1"/>
      <c r="B9" s="7"/>
      <c r="C9" s="8" t="s">
        <v>3</v>
      </c>
      <c r="D9" s="72">
        <v>7650</v>
      </c>
      <c r="E9" s="9"/>
      <c r="F9" s="1"/>
      <c r="G9" s="1"/>
      <c r="H9" s="1"/>
      <c r="I9" s="1"/>
      <c r="J9" s="1"/>
    </row>
    <row r="10" spans="1:10" ht="15">
      <c r="A10" s="1"/>
      <c r="B10" s="60" t="s">
        <v>20</v>
      </c>
      <c r="C10" s="8" t="s">
        <v>116</v>
      </c>
      <c r="D10" s="53">
        <v>0.03</v>
      </c>
      <c r="E10" s="9"/>
      <c r="F10" s="1"/>
      <c r="G10" s="1"/>
      <c r="H10" s="1"/>
      <c r="I10" s="1"/>
      <c r="J10" s="1"/>
    </row>
    <row r="11" spans="1:10" ht="15">
      <c r="A11" s="1"/>
      <c r="B11" s="60" t="s">
        <v>21</v>
      </c>
      <c r="C11" s="8" t="s">
        <v>116</v>
      </c>
      <c r="D11" s="53">
        <v>7.0000000000000007E-2</v>
      </c>
      <c r="E11" s="9"/>
      <c r="F11" s="1"/>
      <c r="G11" s="1"/>
      <c r="H11" s="1"/>
      <c r="I11" s="1"/>
      <c r="J11" s="1"/>
    </row>
    <row r="12" spans="1:10" ht="15.75" thickBot="1">
      <c r="A12" s="1"/>
      <c r="B12" s="10"/>
      <c r="C12" s="11"/>
      <c r="D12" s="12"/>
      <c r="E12" s="13"/>
      <c r="F12" s="1"/>
      <c r="G12" s="1"/>
      <c r="H12" s="1"/>
      <c r="I12" s="1"/>
      <c r="J12" s="1"/>
    </row>
    <row r="13" spans="1:10" ht="1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5">
      <c r="A14" s="1"/>
      <c r="B14" s="1"/>
      <c r="C14" s="2" t="s">
        <v>2</v>
      </c>
      <c r="D14" s="1"/>
      <c r="E14" s="1"/>
      <c r="F14" s="1"/>
      <c r="G14" s="1"/>
      <c r="H14" s="1"/>
      <c r="I14" s="1"/>
      <c r="J14" s="1"/>
    </row>
    <row r="15" spans="1:10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5">
      <c r="A16" s="1"/>
      <c r="B16" s="14"/>
      <c r="C16" s="15"/>
      <c r="D16" s="15"/>
      <c r="E16" s="16"/>
      <c r="F16" s="26"/>
      <c r="G16" s="26"/>
      <c r="H16" s="26"/>
      <c r="I16" s="26"/>
      <c r="J16" s="35"/>
    </row>
    <row r="17" spans="1:10" ht="15">
      <c r="A17" s="1"/>
      <c r="B17" s="55" t="s">
        <v>19</v>
      </c>
      <c r="C17" s="21" t="s">
        <v>27</v>
      </c>
      <c r="D17" s="63">
        <f>D8*D7</f>
        <v>7650</v>
      </c>
      <c r="E17" s="32"/>
      <c r="F17" s="31"/>
      <c r="G17" s="27"/>
      <c r="H17" s="31"/>
      <c r="I17" s="26"/>
      <c r="J17" s="35"/>
    </row>
    <row r="18" spans="1:10" ht="15">
      <c r="A18" s="1"/>
      <c r="B18" s="55"/>
      <c r="C18" s="21"/>
      <c r="D18" s="63"/>
      <c r="E18" s="32"/>
      <c r="F18" s="31"/>
      <c r="G18" s="27"/>
      <c r="H18" s="31"/>
      <c r="I18" s="26"/>
      <c r="J18" s="35"/>
    </row>
    <row r="19" spans="1:10" ht="15">
      <c r="A19" s="1"/>
      <c r="B19" s="55"/>
      <c r="C19" s="21" t="s">
        <v>114</v>
      </c>
      <c r="D19" s="63"/>
      <c r="E19" s="32"/>
      <c r="F19" s="31"/>
      <c r="G19" s="27"/>
      <c r="H19" s="31"/>
      <c r="I19" s="26"/>
      <c r="J19" s="35"/>
    </row>
    <row r="20" spans="1:10" ht="15">
      <c r="A20" s="1"/>
      <c r="B20" s="55"/>
      <c r="C20" s="21" t="s">
        <v>115</v>
      </c>
      <c r="D20" s="63">
        <f>D9-D17</f>
        <v>0</v>
      </c>
      <c r="E20" s="32"/>
      <c r="F20" s="31"/>
      <c r="G20" s="27"/>
      <c r="H20" s="31"/>
      <c r="I20" s="26"/>
      <c r="J20" s="35"/>
    </row>
    <row r="21" spans="1:10" ht="15">
      <c r="A21" s="1"/>
      <c r="B21" s="55"/>
      <c r="C21" s="21"/>
      <c r="D21" s="63"/>
      <c r="E21" s="32"/>
      <c r="F21" s="31"/>
      <c r="G21" s="27"/>
      <c r="H21" s="31"/>
      <c r="I21" s="26"/>
      <c r="J21" s="35"/>
    </row>
    <row r="22" spans="1:10" ht="15.75">
      <c r="A22" s="1"/>
      <c r="B22" s="55"/>
      <c r="C22" s="21" t="s">
        <v>12</v>
      </c>
      <c r="D22" s="39">
        <f>D20/D8</f>
        <v>0</v>
      </c>
      <c r="E22" s="32"/>
      <c r="F22" s="31"/>
      <c r="G22" s="27"/>
      <c r="H22" s="31"/>
      <c r="I22" s="26"/>
      <c r="J22" s="35"/>
    </row>
    <row r="23" spans="1:10" ht="15.75">
      <c r="A23" s="1"/>
      <c r="B23" s="55"/>
      <c r="C23" s="21"/>
      <c r="D23" s="38"/>
      <c r="E23" s="32"/>
      <c r="F23" s="31"/>
      <c r="G23" s="27"/>
      <c r="H23" s="31"/>
      <c r="I23" s="26"/>
      <c r="J23" s="35"/>
    </row>
    <row r="24" spans="1:10" ht="15.75">
      <c r="A24" s="1"/>
      <c r="B24" s="55"/>
      <c r="C24" s="21" t="s">
        <v>118</v>
      </c>
      <c r="D24" s="116">
        <f>D7/(D7+D22)</f>
        <v>1</v>
      </c>
      <c r="E24" s="32"/>
      <c r="F24" s="31"/>
      <c r="G24" s="27"/>
      <c r="H24" s="31"/>
      <c r="I24" s="26"/>
      <c r="J24" s="35"/>
    </row>
    <row r="25" spans="1:10" ht="15">
      <c r="A25" s="1"/>
      <c r="B25" s="55"/>
      <c r="C25" s="21"/>
      <c r="D25" s="63"/>
      <c r="E25" s="32"/>
      <c r="F25" s="31"/>
      <c r="G25" s="27"/>
      <c r="H25" s="31"/>
      <c r="I25" s="26"/>
      <c r="J25" s="35"/>
    </row>
    <row r="26" spans="1:10" ht="15">
      <c r="A26" s="1"/>
      <c r="B26" s="55" t="s">
        <v>20</v>
      </c>
      <c r="C26" s="21" t="s">
        <v>117</v>
      </c>
      <c r="D26" s="63">
        <f>D9*(1+D10)</f>
        <v>7879.5</v>
      </c>
      <c r="E26" s="32"/>
      <c r="F26" s="31"/>
      <c r="G26" s="27"/>
      <c r="H26" s="31"/>
      <c r="I26" s="26"/>
      <c r="J26" s="35"/>
    </row>
    <row r="27" spans="1:10" ht="15">
      <c r="A27" s="1"/>
      <c r="B27" s="55"/>
      <c r="C27" s="21"/>
      <c r="D27" s="63"/>
      <c r="E27" s="32"/>
      <c r="F27" s="31"/>
      <c r="G27" s="27"/>
      <c r="H27" s="31"/>
      <c r="I27" s="26"/>
      <c r="J27" s="35"/>
    </row>
    <row r="28" spans="1:10" ht="15">
      <c r="A28" s="1"/>
      <c r="B28" s="55"/>
      <c r="C28" s="21" t="s">
        <v>114</v>
      </c>
      <c r="D28" s="63"/>
      <c r="E28" s="32"/>
      <c r="F28" s="31"/>
      <c r="G28" s="27"/>
      <c r="H28" s="31"/>
      <c r="I28" s="26"/>
      <c r="J28" s="35"/>
    </row>
    <row r="29" spans="1:10" ht="15">
      <c r="A29" s="1"/>
      <c r="B29" s="55"/>
      <c r="C29" s="21" t="s">
        <v>115</v>
      </c>
      <c r="D29" s="63">
        <f>D26-D17</f>
        <v>229.5</v>
      </c>
      <c r="E29" s="32"/>
      <c r="F29" s="31"/>
      <c r="G29" s="27"/>
      <c r="H29" s="31"/>
      <c r="I29" s="26"/>
      <c r="J29" s="35"/>
    </row>
    <row r="30" spans="1:10" ht="15">
      <c r="A30" s="1"/>
      <c r="B30" s="55"/>
      <c r="C30" s="21"/>
      <c r="D30" s="63"/>
      <c r="E30" s="32"/>
      <c r="F30" s="31"/>
      <c r="G30" s="27"/>
      <c r="H30" s="31"/>
      <c r="I30" s="26"/>
      <c r="J30" s="35"/>
    </row>
    <row r="31" spans="1:10" ht="15.75">
      <c r="A31" s="1"/>
      <c r="B31" s="55"/>
      <c r="C31" s="21" t="s">
        <v>12</v>
      </c>
      <c r="D31" s="39">
        <f>D29/(D8-D10)</f>
        <v>3825</v>
      </c>
      <c r="E31" s="32"/>
      <c r="F31" s="31"/>
      <c r="G31" s="27"/>
      <c r="H31" s="31"/>
      <c r="I31" s="26"/>
      <c r="J31" s="35"/>
    </row>
    <row r="32" spans="1:10" ht="15">
      <c r="A32" s="1"/>
      <c r="B32" s="55"/>
      <c r="C32" s="21"/>
      <c r="D32" s="63"/>
      <c r="E32" s="32"/>
      <c r="F32" s="31"/>
      <c r="G32" s="27"/>
      <c r="H32" s="31"/>
      <c r="I32" s="26"/>
      <c r="J32" s="35"/>
    </row>
    <row r="33" spans="1:10" ht="15.75">
      <c r="A33" s="1"/>
      <c r="B33" s="55"/>
      <c r="C33" s="21" t="s">
        <v>118</v>
      </c>
      <c r="D33" s="116">
        <f>D7/(D7+D31)</f>
        <v>0.9569377990430622</v>
      </c>
      <c r="E33" s="32"/>
      <c r="F33" s="31"/>
      <c r="G33" s="27"/>
      <c r="H33" s="31"/>
      <c r="I33" s="26"/>
      <c r="J33" s="35"/>
    </row>
    <row r="34" spans="1:10" ht="15.75">
      <c r="A34" s="1"/>
      <c r="B34" s="55"/>
      <c r="C34" s="21"/>
      <c r="D34" s="117"/>
      <c r="E34" s="32"/>
      <c r="F34" s="31"/>
      <c r="G34" s="27"/>
      <c r="H34" s="31"/>
      <c r="I34" s="26"/>
      <c r="J34" s="35"/>
    </row>
    <row r="35" spans="1:10" ht="15">
      <c r="A35" s="1"/>
      <c r="B35" s="55" t="s">
        <v>21</v>
      </c>
      <c r="C35" s="21" t="s">
        <v>117</v>
      </c>
      <c r="D35" s="63">
        <f>D9*(1+D11)</f>
        <v>8185.5000000000009</v>
      </c>
      <c r="E35" s="32"/>
      <c r="F35" s="31"/>
      <c r="G35" s="27"/>
      <c r="H35" s="31"/>
      <c r="I35" s="26"/>
      <c r="J35" s="35"/>
    </row>
    <row r="36" spans="1:10" ht="15">
      <c r="A36" s="1"/>
      <c r="B36" s="55"/>
      <c r="C36" s="21"/>
      <c r="D36" s="63"/>
      <c r="E36" s="32"/>
      <c r="F36" s="31"/>
      <c r="G36" s="27"/>
      <c r="H36" s="31"/>
      <c r="I36" s="26"/>
      <c r="J36" s="35"/>
    </row>
    <row r="37" spans="1:10" ht="15">
      <c r="A37" s="1"/>
      <c r="B37" s="55"/>
      <c r="C37" s="21" t="s">
        <v>114</v>
      </c>
      <c r="D37" s="63"/>
      <c r="E37" s="32"/>
      <c r="F37" s="31"/>
      <c r="G37" s="27"/>
      <c r="H37" s="31"/>
      <c r="I37" s="26"/>
      <c r="J37" s="35"/>
    </row>
    <row r="38" spans="1:10" ht="15">
      <c r="A38" s="1"/>
      <c r="B38" s="55"/>
      <c r="C38" s="21" t="s">
        <v>115</v>
      </c>
      <c r="D38" s="63">
        <f>D35-D17</f>
        <v>535.50000000000091</v>
      </c>
      <c r="E38" s="32"/>
      <c r="F38" s="31"/>
      <c r="G38" s="27"/>
      <c r="H38" s="31"/>
      <c r="I38" s="26"/>
      <c r="J38" s="35"/>
    </row>
    <row r="39" spans="1:10" ht="15">
      <c r="A39" s="1"/>
      <c r="B39" s="55"/>
      <c r="C39" s="21"/>
      <c r="D39" s="63"/>
      <c r="E39" s="32"/>
      <c r="F39" s="31"/>
      <c r="G39" s="27"/>
      <c r="H39" s="31"/>
      <c r="I39" s="26"/>
      <c r="J39" s="35"/>
    </row>
    <row r="40" spans="1:10" ht="15.75">
      <c r="A40" s="1"/>
      <c r="B40" s="55"/>
      <c r="C40" s="21" t="s">
        <v>12</v>
      </c>
      <c r="D40" s="39">
        <f>D38/(D8-D11)</f>
        <v>26775.000000000058</v>
      </c>
      <c r="E40" s="29"/>
      <c r="F40" s="27"/>
      <c r="G40" s="27"/>
      <c r="H40" s="27"/>
      <c r="I40" s="26"/>
      <c r="J40" s="35"/>
    </row>
    <row r="41" spans="1:10" ht="15">
      <c r="A41" s="1"/>
      <c r="B41" s="17"/>
      <c r="C41" s="21"/>
      <c r="D41" s="63"/>
      <c r="E41" s="29"/>
      <c r="F41" s="27"/>
      <c r="G41" s="27"/>
      <c r="H41" s="27"/>
      <c r="I41" s="26"/>
      <c r="J41" s="35"/>
    </row>
    <row r="42" spans="1:10" ht="15.75">
      <c r="A42" s="1"/>
      <c r="B42" s="55"/>
      <c r="C42" s="21" t="s">
        <v>118</v>
      </c>
      <c r="D42" s="116">
        <f>D7/(D7+D40)</f>
        <v>0.76045627376425817</v>
      </c>
      <c r="E42" s="29"/>
      <c r="F42" s="27"/>
      <c r="G42" s="27"/>
      <c r="H42" s="27"/>
      <c r="I42" s="26"/>
      <c r="J42" s="35"/>
    </row>
    <row r="43" spans="1:10" ht="15.75" thickBot="1">
      <c r="A43" s="1"/>
      <c r="B43" s="19"/>
      <c r="C43" s="22"/>
      <c r="D43" s="36"/>
      <c r="E43" s="37"/>
      <c r="F43" s="28"/>
      <c r="G43" s="27"/>
      <c r="H43" s="28"/>
      <c r="I43" s="26"/>
      <c r="J43" s="35"/>
    </row>
    <row r="44" spans="1:10" ht="15">
      <c r="A44" s="1"/>
      <c r="B44" s="1"/>
      <c r="C44" s="35"/>
      <c r="D44" s="35"/>
      <c r="E44" s="35"/>
      <c r="F44" s="35"/>
      <c r="G44" s="35"/>
      <c r="H44" s="35"/>
      <c r="I44" s="1"/>
      <c r="J44" s="1"/>
    </row>
    <row r="45" spans="1:10" ht="15">
      <c r="A45" s="1"/>
      <c r="B45" s="1"/>
      <c r="C45" s="35"/>
      <c r="D45" s="35"/>
      <c r="E45" s="35"/>
      <c r="F45" s="35"/>
      <c r="G45" s="35"/>
      <c r="H45" s="35"/>
      <c r="I45" s="1"/>
      <c r="J45" s="1"/>
    </row>
    <row r="46" spans="1:10" ht="15">
      <c r="A46" s="1"/>
      <c r="B46" s="1"/>
      <c r="C46" s="35"/>
      <c r="D46" s="35"/>
      <c r="E46" s="35"/>
      <c r="F46" s="35"/>
      <c r="G46" s="35"/>
      <c r="H46" s="35"/>
      <c r="I46" s="1"/>
      <c r="J46" s="1"/>
    </row>
    <row r="47" spans="1:10" ht="15">
      <c r="A47" s="1"/>
      <c r="B47" s="1"/>
      <c r="C47" s="35"/>
      <c r="D47" s="35"/>
      <c r="E47" s="35"/>
      <c r="F47" s="35"/>
      <c r="G47" s="35"/>
      <c r="H47" s="35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>
      <c r="A73" s="1"/>
      <c r="B73" s="1"/>
      <c r="C73" s="1"/>
      <c r="D73" s="1"/>
      <c r="E73" s="1"/>
      <c r="F73" s="1"/>
      <c r="G73" s="1"/>
      <c r="H73" s="1"/>
      <c r="I73" s="1"/>
      <c r="J73" s="1"/>
    </row>
  </sheetData>
  <phoneticPr fontId="17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14"/>
  <sheetViews>
    <sheetView zoomScaleNormal="100" workbookViewId="0"/>
  </sheetViews>
  <sheetFormatPr defaultRowHeight="12.75"/>
  <cols>
    <col min="2" max="2" width="3.140625" customWidth="1"/>
    <col min="3" max="3" width="27.7109375" customWidth="1"/>
    <col min="4" max="4" width="18.140625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"/>
      <c r="B1" s="1"/>
      <c r="C1" s="68" t="s">
        <v>141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8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3"/>
      <c r="C6" s="4"/>
      <c r="D6" s="5"/>
      <c r="E6" s="6"/>
      <c r="F6" s="1"/>
      <c r="G6" s="1"/>
      <c r="H6" s="1"/>
      <c r="I6" s="1"/>
      <c r="J6" s="1"/>
    </row>
    <row r="7" spans="1:10" ht="15">
      <c r="A7" s="1"/>
      <c r="B7" s="7"/>
      <c r="C7" s="8" t="s">
        <v>38</v>
      </c>
      <c r="D7" s="53">
        <v>0.8</v>
      </c>
      <c r="E7" s="9"/>
      <c r="F7" s="1"/>
      <c r="G7" s="1"/>
      <c r="H7" s="1"/>
      <c r="I7" s="1"/>
      <c r="J7" s="1"/>
    </row>
    <row r="8" spans="1:10" ht="15">
      <c r="A8" s="1"/>
      <c r="B8" s="7"/>
      <c r="C8" s="8" t="s">
        <v>30</v>
      </c>
      <c r="D8" s="120">
        <f>1-D7</f>
        <v>0.19999999999999996</v>
      </c>
      <c r="E8" s="9"/>
      <c r="F8" s="1"/>
      <c r="G8" s="1"/>
      <c r="H8" s="1"/>
      <c r="I8" s="1"/>
      <c r="J8" s="1"/>
    </row>
    <row r="9" spans="1:10" ht="15">
      <c r="A9" s="1"/>
      <c r="B9" s="7"/>
      <c r="C9" s="8" t="s">
        <v>39</v>
      </c>
      <c r="D9" s="67">
        <v>2700000</v>
      </c>
      <c r="E9" s="9"/>
      <c r="F9" s="1"/>
      <c r="G9" s="1"/>
      <c r="H9" s="1"/>
      <c r="I9" s="1"/>
      <c r="J9" s="1"/>
    </row>
    <row r="10" spans="1:10" ht="15">
      <c r="A10" s="1"/>
      <c r="B10" s="7"/>
      <c r="C10" s="8" t="s">
        <v>40</v>
      </c>
      <c r="D10" s="72">
        <v>1100000</v>
      </c>
      <c r="E10" s="9"/>
      <c r="F10" s="1"/>
      <c r="G10" s="1"/>
      <c r="H10" s="1"/>
      <c r="I10" s="1"/>
      <c r="J10" s="1"/>
    </row>
    <row r="11" spans="1:10" ht="15">
      <c r="A11" s="1"/>
      <c r="B11" s="7"/>
      <c r="C11" s="8" t="s">
        <v>41</v>
      </c>
      <c r="D11" s="67">
        <v>900000</v>
      </c>
      <c r="E11" s="9"/>
      <c r="F11" s="1"/>
      <c r="G11" s="1"/>
      <c r="H11" s="1"/>
      <c r="I11" s="1"/>
      <c r="J11" s="1"/>
    </row>
    <row r="12" spans="1:10" ht="15">
      <c r="A12" s="1"/>
      <c r="B12" s="7"/>
      <c r="C12" s="8" t="s">
        <v>42</v>
      </c>
      <c r="D12" s="72">
        <v>1200000</v>
      </c>
      <c r="E12" s="9"/>
      <c r="F12" s="1"/>
      <c r="G12" s="1"/>
      <c r="H12" s="1"/>
      <c r="I12" s="1"/>
      <c r="J12" s="1"/>
    </row>
    <row r="13" spans="1:10" ht="15">
      <c r="A13" s="1"/>
      <c r="B13" s="7"/>
      <c r="C13" s="8" t="s">
        <v>34</v>
      </c>
      <c r="D13" s="53">
        <v>0.13</v>
      </c>
      <c r="E13" s="9"/>
      <c r="F13" s="1"/>
      <c r="G13" s="1"/>
      <c r="H13" s="1"/>
      <c r="I13" s="1"/>
      <c r="J13" s="1"/>
    </row>
    <row r="14" spans="1:10" ht="15.75" thickBot="1">
      <c r="A14" s="1"/>
      <c r="B14" s="10"/>
      <c r="C14" s="11"/>
      <c r="D14" s="12"/>
      <c r="E14" s="13"/>
      <c r="F14" s="1"/>
      <c r="G14" s="1"/>
      <c r="H14" s="1"/>
      <c r="I14" s="1"/>
      <c r="J14" s="1"/>
    </row>
    <row r="15" spans="1:10" ht="1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5">
      <c r="A16" s="1"/>
      <c r="B16" s="1"/>
      <c r="C16" s="2" t="s">
        <v>2</v>
      </c>
      <c r="D16" s="1"/>
      <c r="E16" s="1"/>
      <c r="F16" s="1"/>
      <c r="G16" s="1"/>
      <c r="H16" s="1"/>
      <c r="I16" s="1"/>
      <c r="J16" s="1"/>
    </row>
    <row r="17" spans="1:10" ht="15.75" thickBot="1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5">
      <c r="A18" s="1"/>
      <c r="B18" s="54"/>
      <c r="C18" s="15"/>
      <c r="D18" s="15"/>
      <c r="E18" s="16"/>
      <c r="F18" s="1"/>
    </row>
    <row r="19" spans="1:10" ht="15.75">
      <c r="A19" s="1"/>
      <c r="B19" s="55" t="s">
        <v>19</v>
      </c>
      <c r="C19" s="30" t="s">
        <v>43</v>
      </c>
      <c r="D19" s="59"/>
      <c r="E19" s="18"/>
      <c r="F19" s="1"/>
    </row>
    <row r="20" spans="1:10" ht="15.75">
      <c r="A20" s="1"/>
      <c r="B20" s="55"/>
      <c r="C20" s="30" t="s">
        <v>46</v>
      </c>
      <c r="D20" s="59"/>
      <c r="E20" s="18"/>
      <c r="F20" s="1"/>
    </row>
    <row r="21" spans="1:10" ht="15">
      <c r="A21" s="1"/>
      <c r="B21" s="55"/>
      <c r="C21" s="21" t="s">
        <v>48</v>
      </c>
      <c r="D21" s="80">
        <f>MAX(D9-D11,0)</f>
        <v>1800000</v>
      </c>
      <c r="E21" s="18"/>
      <c r="F21" s="1"/>
    </row>
    <row r="22" spans="1:10" ht="15">
      <c r="A22" s="1"/>
      <c r="B22" s="55"/>
      <c r="C22" s="21" t="s">
        <v>35</v>
      </c>
      <c r="D22" s="58">
        <f>MAX(D10-D11,0)</f>
        <v>200000</v>
      </c>
      <c r="E22" s="18"/>
      <c r="F22" s="1"/>
    </row>
    <row r="23" spans="1:10" ht="15.75">
      <c r="A23" s="1"/>
      <c r="B23" s="55"/>
      <c r="C23" s="21"/>
      <c r="D23" s="34"/>
      <c r="E23" s="18"/>
      <c r="F23" s="1"/>
    </row>
    <row r="24" spans="1:10" ht="15.75">
      <c r="A24" s="1"/>
      <c r="B24" s="55"/>
      <c r="C24" s="21" t="s">
        <v>44</v>
      </c>
      <c r="D24" s="33">
        <f>((D7*D21)+(D8*D22))/(1+D13)</f>
        <v>1309734.5132743365</v>
      </c>
      <c r="E24" s="18"/>
      <c r="F24" s="1"/>
    </row>
    <row r="25" spans="1:10" ht="15.75">
      <c r="A25" s="1"/>
      <c r="B25" s="55"/>
      <c r="C25" s="21"/>
      <c r="D25" s="34"/>
      <c r="E25" s="18"/>
      <c r="F25" s="1"/>
    </row>
    <row r="26" spans="1:10" ht="15.75">
      <c r="A26" s="1"/>
      <c r="B26" s="55"/>
      <c r="C26" s="30" t="s">
        <v>47</v>
      </c>
      <c r="D26" s="34"/>
      <c r="E26" s="18"/>
      <c r="F26" s="1"/>
    </row>
    <row r="27" spans="1:10" ht="15">
      <c r="A27" s="1"/>
      <c r="B27" s="55"/>
      <c r="C27" s="21" t="s">
        <v>48</v>
      </c>
      <c r="D27" s="58">
        <f>MIN(D9,D11)</f>
        <v>900000</v>
      </c>
      <c r="E27" s="18"/>
      <c r="F27" s="1"/>
    </row>
    <row r="28" spans="1:10" ht="15">
      <c r="A28" s="1"/>
      <c r="B28" s="55"/>
      <c r="C28" s="21" t="s">
        <v>35</v>
      </c>
      <c r="D28" s="58">
        <f>MIN(D10,D11)</f>
        <v>900000</v>
      </c>
      <c r="E28" s="18"/>
      <c r="F28" s="1"/>
    </row>
    <row r="29" spans="1:10" ht="15.75">
      <c r="A29" s="1"/>
      <c r="B29" s="55"/>
      <c r="C29" s="21"/>
      <c r="D29" s="34"/>
      <c r="E29" s="18"/>
      <c r="F29" s="1"/>
    </row>
    <row r="30" spans="1:10" ht="15.75">
      <c r="A30" s="1"/>
      <c r="B30" s="55"/>
      <c r="C30" s="21" t="s">
        <v>45</v>
      </c>
      <c r="D30" s="33">
        <f>((D7*D27)+(D8*D28))/(1+D13)</f>
        <v>796460.17699115048</v>
      </c>
      <c r="E30" s="18"/>
      <c r="F30" s="1"/>
    </row>
    <row r="31" spans="1:10" ht="15.75">
      <c r="A31" s="1"/>
      <c r="B31" s="55"/>
      <c r="C31" s="21"/>
      <c r="D31" s="34"/>
      <c r="E31" s="18"/>
      <c r="F31" s="1"/>
    </row>
    <row r="32" spans="1:10" ht="15.75">
      <c r="A32" s="1"/>
      <c r="B32" s="55"/>
      <c r="C32" s="30" t="s">
        <v>49</v>
      </c>
      <c r="D32" s="59"/>
      <c r="E32" s="18"/>
      <c r="F32" s="1"/>
    </row>
    <row r="33" spans="1:6" ht="15.75">
      <c r="A33" s="1"/>
      <c r="B33" s="55"/>
      <c r="C33" s="30" t="s">
        <v>46</v>
      </c>
      <c r="D33" s="59"/>
      <c r="E33" s="18"/>
      <c r="F33" s="1"/>
    </row>
    <row r="34" spans="1:6" ht="15">
      <c r="A34" s="1"/>
      <c r="B34" s="55"/>
      <c r="C34" s="21" t="s">
        <v>48</v>
      </c>
      <c r="D34" s="80">
        <f>MAX(D9-D12,0)</f>
        <v>1500000</v>
      </c>
      <c r="E34" s="18"/>
      <c r="F34" s="1"/>
    </row>
    <row r="35" spans="1:6" ht="15">
      <c r="A35" s="1"/>
      <c r="B35" s="55"/>
      <c r="C35" s="21" t="s">
        <v>35</v>
      </c>
      <c r="D35" s="58">
        <f>MAX(D10-D12,0)</f>
        <v>0</v>
      </c>
      <c r="E35" s="18"/>
      <c r="F35" s="1"/>
    </row>
    <row r="36" spans="1:6" ht="15.75">
      <c r="A36" s="1"/>
      <c r="B36" s="55"/>
      <c r="C36" s="21"/>
      <c r="D36" s="34"/>
      <c r="E36" s="18"/>
      <c r="F36" s="1"/>
    </row>
    <row r="37" spans="1:6" ht="15.75">
      <c r="A37" s="1"/>
      <c r="B37" s="55"/>
      <c r="C37" s="21" t="s">
        <v>44</v>
      </c>
      <c r="D37" s="33">
        <f>((D7*D34)+(D8*D35))/(1+D13)</f>
        <v>1061946.9026548674</v>
      </c>
      <c r="E37" s="18"/>
      <c r="F37" s="1"/>
    </row>
    <row r="38" spans="1:6" ht="15.75">
      <c r="A38" s="1"/>
      <c r="B38" s="55"/>
      <c r="C38" s="21"/>
      <c r="D38" s="34"/>
      <c r="E38" s="18"/>
      <c r="F38" s="1"/>
    </row>
    <row r="39" spans="1:6" ht="15.75">
      <c r="A39" s="1"/>
      <c r="B39" s="55"/>
      <c r="C39" s="30" t="s">
        <v>47</v>
      </c>
      <c r="D39" s="34"/>
      <c r="E39" s="18"/>
      <c r="F39" s="1"/>
    </row>
    <row r="40" spans="1:6" ht="15">
      <c r="A40" s="1"/>
      <c r="B40" s="55"/>
      <c r="C40" s="21" t="s">
        <v>48</v>
      </c>
      <c r="D40" s="58">
        <f>MIN(D9,D12)</f>
        <v>1200000</v>
      </c>
      <c r="E40" s="18"/>
      <c r="F40" s="1"/>
    </row>
    <row r="41" spans="1:6" ht="15">
      <c r="A41" s="1"/>
      <c r="B41" s="55"/>
      <c r="C41" s="21" t="s">
        <v>35</v>
      </c>
      <c r="D41" s="58">
        <f>MIN(D10,D12)</f>
        <v>1100000</v>
      </c>
      <c r="E41" s="18"/>
      <c r="F41" s="1"/>
    </row>
    <row r="42" spans="1:6" ht="15.75">
      <c r="A42" s="1"/>
      <c r="B42" s="55"/>
      <c r="C42" s="21"/>
      <c r="D42" s="34"/>
      <c r="E42" s="18"/>
      <c r="F42" s="1"/>
    </row>
    <row r="43" spans="1:6" ht="15.75">
      <c r="A43" s="1"/>
      <c r="B43" s="55"/>
      <c r="C43" s="21" t="s">
        <v>45</v>
      </c>
      <c r="D43" s="33">
        <f>((D7*D40)+(D8*D41))/(1+D13)</f>
        <v>1044247.7876106196</v>
      </c>
      <c r="E43" s="18"/>
      <c r="F43" s="1"/>
    </row>
    <row r="44" spans="1:6" ht="15.75">
      <c r="A44" s="1"/>
      <c r="B44" s="55"/>
      <c r="C44" s="21"/>
      <c r="D44" s="34"/>
      <c r="E44" s="18"/>
      <c r="F44" s="1"/>
    </row>
    <row r="45" spans="1:6" ht="15">
      <c r="A45" s="1"/>
      <c r="B45" s="55" t="s">
        <v>20</v>
      </c>
      <c r="C45" s="21" t="s">
        <v>50</v>
      </c>
      <c r="D45" s="118">
        <f>D24+D30</f>
        <v>2106194.6902654869</v>
      </c>
      <c r="E45" s="18"/>
      <c r="F45" s="1"/>
    </row>
    <row r="46" spans="1:6" ht="15">
      <c r="A46" s="1"/>
      <c r="B46" s="55"/>
      <c r="C46" s="21"/>
      <c r="D46" s="118"/>
      <c r="E46" s="18"/>
      <c r="F46" s="1"/>
    </row>
    <row r="47" spans="1:6" ht="15">
      <c r="A47" s="1"/>
      <c r="B47" s="55"/>
      <c r="C47" s="21" t="s">
        <v>51</v>
      </c>
      <c r="D47" s="118">
        <f>D37+D43</f>
        <v>2106194.6902654869</v>
      </c>
      <c r="E47" s="18"/>
      <c r="F47" s="1"/>
    </row>
    <row r="48" spans="1:6" ht="15.75">
      <c r="A48" s="1"/>
      <c r="B48" s="55"/>
      <c r="C48" s="21"/>
      <c r="D48" s="56"/>
      <c r="E48" s="18"/>
      <c r="F48" s="1"/>
    </row>
    <row r="49" spans="1:10" ht="15">
      <c r="A49" s="1"/>
      <c r="B49" s="55"/>
      <c r="C49" s="75" t="s">
        <v>52</v>
      </c>
      <c r="D49" s="85"/>
      <c r="E49" s="18"/>
      <c r="F49" s="1"/>
    </row>
    <row r="50" spans="1:10" ht="15.75">
      <c r="A50" s="1"/>
      <c r="B50" s="55"/>
      <c r="C50" s="21" t="s">
        <v>57</v>
      </c>
      <c r="D50" s="59"/>
      <c r="E50" s="18"/>
      <c r="F50" s="1"/>
    </row>
    <row r="51" spans="1:10" ht="15">
      <c r="A51" s="1"/>
      <c r="B51" s="55"/>
      <c r="C51" s="24" t="s">
        <v>53</v>
      </c>
      <c r="D51" s="83"/>
      <c r="E51" s="18"/>
      <c r="F51" s="1"/>
    </row>
    <row r="52" spans="1:10" ht="15">
      <c r="A52" s="1"/>
      <c r="B52" s="55"/>
      <c r="C52" s="24" t="s">
        <v>54</v>
      </c>
      <c r="D52" s="84"/>
      <c r="E52" s="18"/>
      <c r="F52" s="1"/>
    </row>
    <row r="53" spans="1:10" ht="15">
      <c r="A53" s="1"/>
      <c r="B53" s="55"/>
      <c r="C53" s="24" t="s">
        <v>55</v>
      </c>
      <c r="D53" s="84"/>
      <c r="E53" s="18"/>
      <c r="F53" s="1"/>
    </row>
    <row r="54" spans="1:10" ht="15">
      <c r="A54" s="1"/>
      <c r="B54" s="55"/>
      <c r="C54" s="24" t="s">
        <v>56</v>
      </c>
      <c r="D54" s="24"/>
      <c r="E54" s="18"/>
      <c r="F54" s="1"/>
    </row>
    <row r="55" spans="1:10" ht="15.75" thickBot="1">
      <c r="A55" s="1"/>
      <c r="B55" s="57"/>
      <c r="C55" s="22"/>
      <c r="D55" s="23"/>
      <c r="E55" s="20"/>
      <c r="F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ht="1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ht="1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ht="1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ht="1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ht="1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ht="1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ht="1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ht="1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ht="1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ht="1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ht="1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ht="15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ht="15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ht="15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ht="15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ht="15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ht="15">
      <c r="A114" s="1"/>
      <c r="B114" s="1"/>
      <c r="C114" s="1"/>
      <c r="D114" s="1"/>
      <c r="E114" s="1"/>
      <c r="F114" s="1"/>
      <c r="G114" s="1"/>
      <c r="H114" s="1"/>
      <c r="I114" s="1"/>
      <c r="J114" s="1"/>
    </row>
  </sheetData>
  <phoneticPr fontId="17" type="noConversion"/>
  <pageMargins left="0.75" right="0.75" top="1" bottom="1" header="0.5" footer="0.5"/>
  <pageSetup scale="93" orientation="portrait" horizontalDpi="360" verticalDpi="36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N72"/>
  <sheetViews>
    <sheetView workbookViewId="0"/>
  </sheetViews>
  <sheetFormatPr defaultRowHeight="12.75"/>
  <cols>
    <col min="2" max="2" width="3.140625" customWidth="1"/>
    <col min="3" max="3" width="26.7109375" bestFit="1" customWidth="1"/>
    <col min="4" max="4" width="18" customWidth="1"/>
    <col min="5" max="5" width="18.7109375" customWidth="1"/>
    <col min="6" max="6" width="17.85546875" customWidth="1"/>
    <col min="7" max="7" width="15.42578125" customWidth="1"/>
    <col min="8" max="8" width="3.7109375" customWidth="1"/>
    <col min="9" max="9" width="13.42578125" bestFit="1" customWidth="1"/>
    <col min="10" max="11" width="18.140625" customWidth="1"/>
    <col min="12" max="12" width="3.140625" customWidth="1"/>
    <col min="13" max="13" width="15.42578125" customWidth="1"/>
  </cols>
  <sheetData>
    <row r="1" spans="1:14" ht="18">
      <c r="A1" s="1"/>
      <c r="B1" s="1"/>
      <c r="C1" s="68" t="s">
        <v>141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>
      <c r="A2" s="1"/>
      <c r="B2" s="1"/>
      <c r="C2" s="1" t="s">
        <v>9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.75" customHeight="1">
      <c r="A6" s="1"/>
      <c r="B6" s="3"/>
      <c r="C6" s="4"/>
      <c r="D6" s="5"/>
      <c r="E6" s="100"/>
      <c r="F6" s="100"/>
      <c r="G6" s="100"/>
      <c r="H6" s="6"/>
      <c r="I6" s="26"/>
      <c r="J6" s="1"/>
      <c r="K6" s="1"/>
    </row>
    <row r="7" spans="1:14" ht="15.75" customHeight="1">
      <c r="A7" s="1"/>
      <c r="B7" s="7"/>
      <c r="C7" s="8"/>
      <c r="D7" s="72"/>
      <c r="E7" s="101"/>
      <c r="F7" s="101"/>
      <c r="G7" s="101"/>
      <c r="H7" s="9"/>
      <c r="I7" s="26"/>
      <c r="J7" s="1"/>
      <c r="K7" s="1"/>
    </row>
    <row r="8" spans="1:14" ht="30">
      <c r="A8" s="1"/>
      <c r="B8" s="7"/>
      <c r="C8" s="103" t="s">
        <v>100</v>
      </c>
      <c r="D8" s="105" t="s">
        <v>101</v>
      </c>
      <c r="E8" s="105" t="s">
        <v>122</v>
      </c>
      <c r="F8" s="105" t="s">
        <v>123</v>
      </c>
      <c r="G8" s="101"/>
      <c r="H8" s="9"/>
      <c r="I8" s="26"/>
      <c r="J8" s="1"/>
      <c r="K8" s="1"/>
    </row>
    <row r="9" spans="1:14" ht="15">
      <c r="A9" s="1"/>
      <c r="B9" s="7"/>
      <c r="C9" s="104" t="s">
        <v>98</v>
      </c>
      <c r="D9" s="66">
        <v>0.5</v>
      </c>
      <c r="E9" s="106">
        <v>3500</v>
      </c>
      <c r="F9" s="106">
        <v>2900</v>
      </c>
      <c r="G9" s="101"/>
      <c r="H9" s="9"/>
      <c r="I9" s="26"/>
      <c r="J9" s="1"/>
      <c r="K9" s="1"/>
    </row>
    <row r="10" spans="1:14" ht="15">
      <c r="A10" s="1"/>
      <c r="B10" s="7"/>
      <c r="C10" s="104" t="s">
        <v>99</v>
      </c>
      <c r="D10" s="121">
        <f>1-D9</f>
        <v>0.5</v>
      </c>
      <c r="E10" s="106">
        <v>3700</v>
      </c>
      <c r="F10" s="106">
        <v>4300</v>
      </c>
      <c r="G10" s="101"/>
      <c r="H10" s="9"/>
      <c r="I10" s="26"/>
      <c r="J10" s="1"/>
      <c r="K10" s="1"/>
    </row>
    <row r="11" spans="1:14" ht="15">
      <c r="A11" s="1"/>
      <c r="B11" s="7"/>
      <c r="C11" s="104"/>
      <c r="D11" s="66"/>
      <c r="E11" s="106"/>
      <c r="F11" s="106"/>
      <c r="G11" s="101"/>
      <c r="H11" s="9"/>
      <c r="I11" s="26"/>
      <c r="J11" s="1"/>
      <c r="K11" s="1"/>
    </row>
    <row r="12" spans="1:14" ht="15">
      <c r="A12" s="1"/>
      <c r="B12" s="7"/>
      <c r="C12" s="107" t="s">
        <v>102</v>
      </c>
      <c r="D12" s="72">
        <v>3500</v>
      </c>
      <c r="E12" s="106"/>
      <c r="F12" s="106"/>
      <c r="G12" s="101"/>
      <c r="H12" s="9"/>
      <c r="I12" s="26"/>
      <c r="J12" s="1"/>
      <c r="K12" s="1"/>
    </row>
    <row r="13" spans="1:14" ht="15.75" thickBot="1">
      <c r="A13" s="1"/>
      <c r="B13" s="10"/>
      <c r="C13" s="11"/>
      <c r="D13" s="12"/>
      <c r="E13" s="102"/>
      <c r="F13" s="102"/>
      <c r="G13" s="102"/>
      <c r="H13" s="13"/>
      <c r="I13" s="26"/>
      <c r="J13" s="1"/>
      <c r="K13" s="1"/>
    </row>
    <row r="14" spans="1:14" ht="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ht="15">
      <c r="A15" s="1"/>
      <c r="B15" s="1"/>
      <c r="C15" s="2" t="s">
        <v>2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15.75" thickBo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3" ht="15">
      <c r="A17" s="1"/>
      <c r="B17" s="14"/>
      <c r="C17" s="15"/>
      <c r="D17" s="15"/>
      <c r="E17" s="15"/>
      <c r="F17" s="15"/>
      <c r="G17" s="15"/>
      <c r="H17" s="16"/>
      <c r="I17" s="26"/>
      <c r="J17" s="26"/>
      <c r="K17" s="26"/>
      <c r="L17" s="26"/>
      <c r="M17" s="35"/>
    </row>
    <row r="18" spans="1:13" ht="20.25">
      <c r="A18" s="1"/>
      <c r="B18" s="55"/>
      <c r="C18" s="77" t="s">
        <v>103</v>
      </c>
      <c r="D18" s="77"/>
      <c r="E18" s="110"/>
      <c r="F18" s="110"/>
      <c r="G18" s="111"/>
      <c r="H18" s="18"/>
      <c r="I18" s="26"/>
      <c r="J18" s="26"/>
      <c r="K18" s="26"/>
      <c r="L18" s="26"/>
      <c r="M18" s="35"/>
    </row>
    <row r="19" spans="1:13" ht="34.5">
      <c r="A19" s="1"/>
      <c r="B19" s="55"/>
      <c r="C19" s="108"/>
      <c r="D19" s="112" t="s">
        <v>101</v>
      </c>
      <c r="E19" s="114" t="s">
        <v>104</v>
      </c>
      <c r="F19" s="110" t="s">
        <v>44</v>
      </c>
      <c r="G19" s="115" t="s">
        <v>45</v>
      </c>
      <c r="H19" s="18"/>
      <c r="I19" s="26"/>
      <c r="J19" s="26"/>
      <c r="K19" s="26"/>
      <c r="L19" s="26"/>
      <c r="M19" s="35"/>
    </row>
    <row r="20" spans="1:13" ht="15">
      <c r="A20" s="1"/>
      <c r="B20" s="55"/>
      <c r="C20" s="109" t="s">
        <v>98</v>
      </c>
      <c r="D20" s="113">
        <f>D9</f>
        <v>0.5</v>
      </c>
      <c r="E20" s="71">
        <f>E9</f>
        <v>3500</v>
      </c>
      <c r="F20" s="71">
        <f>MAX(E20-D12,0)</f>
        <v>0</v>
      </c>
      <c r="G20" s="71">
        <f>MIN(D12,E20)</f>
        <v>3500</v>
      </c>
      <c r="H20" s="18"/>
      <c r="I20" s="26"/>
      <c r="J20" s="26"/>
      <c r="K20" s="26"/>
      <c r="L20" s="26"/>
      <c r="M20" s="35"/>
    </row>
    <row r="21" spans="1:13" ht="15">
      <c r="A21" s="1"/>
      <c r="B21" s="55"/>
      <c r="C21" s="109" t="s">
        <v>99</v>
      </c>
      <c r="D21" s="113">
        <f>D10</f>
        <v>0.5</v>
      </c>
      <c r="E21" s="71">
        <f>E10</f>
        <v>3700</v>
      </c>
      <c r="F21" s="71">
        <f>MAX(E21-D12,0)</f>
        <v>200</v>
      </c>
      <c r="G21" s="71">
        <f>MIN(D12,E21)</f>
        <v>3500</v>
      </c>
      <c r="H21" s="18"/>
      <c r="I21" s="26"/>
      <c r="J21" s="26"/>
      <c r="K21" s="26"/>
      <c r="L21" s="26"/>
      <c r="M21" s="35"/>
    </row>
    <row r="22" spans="1:13" ht="15.75">
      <c r="A22" s="1"/>
      <c r="B22" s="55"/>
      <c r="C22" s="77"/>
      <c r="D22" s="77"/>
      <c r="E22" s="61"/>
      <c r="F22" s="61"/>
      <c r="G22" s="76"/>
      <c r="H22" s="18"/>
      <c r="I22" s="26"/>
      <c r="J22" s="26"/>
      <c r="K22" s="26"/>
      <c r="L22" s="26"/>
      <c r="M22" s="35"/>
    </row>
    <row r="23" spans="1:13" ht="20.25">
      <c r="A23" s="1"/>
      <c r="B23" s="55"/>
      <c r="C23" s="77" t="s">
        <v>105</v>
      </c>
      <c r="D23" s="77"/>
      <c r="E23" s="110"/>
      <c r="F23" s="110"/>
      <c r="G23" s="111"/>
      <c r="H23" s="18"/>
      <c r="I23" s="26"/>
      <c r="J23" s="26"/>
      <c r="K23" s="26"/>
      <c r="L23" s="26"/>
      <c r="M23" s="35"/>
    </row>
    <row r="24" spans="1:13" ht="34.5">
      <c r="A24" s="1"/>
      <c r="B24" s="55"/>
      <c r="C24" s="108"/>
      <c r="D24" s="112" t="s">
        <v>101</v>
      </c>
      <c r="E24" s="114" t="s">
        <v>104</v>
      </c>
      <c r="F24" s="110" t="s">
        <v>44</v>
      </c>
      <c r="G24" s="115" t="s">
        <v>45</v>
      </c>
      <c r="H24" s="18"/>
      <c r="I24" s="26"/>
      <c r="J24" s="26"/>
      <c r="K24" s="26"/>
      <c r="L24" s="26"/>
      <c r="M24" s="35"/>
    </row>
    <row r="25" spans="1:13" ht="15">
      <c r="A25" s="1"/>
      <c r="B25" s="55"/>
      <c r="C25" s="109" t="s">
        <v>98</v>
      </c>
      <c r="D25" s="113">
        <f>D9</f>
        <v>0.5</v>
      </c>
      <c r="E25" s="71">
        <f>F9</f>
        <v>2900</v>
      </c>
      <c r="F25" s="71">
        <f>MAX(E25-D12,0)</f>
        <v>0</v>
      </c>
      <c r="G25" s="71">
        <f>MIN(D12,E25)</f>
        <v>2900</v>
      </c>
      <c r="H25" s="18"/>
      <c r="I25" s="26"/>
      <c r="J25" s="26"/>
      <c r="K25" s="26"/>
      <c r="L25" s="26"/>
      <c r="M25" s="35"/>
    </row>
    <row r="26" spans="1:13" ht="15">
      <c r="A26" s="1"/>
      <c r="B26" s="55"/>
      <c r="C26" s="109" t="s">
        <v>99</v>
      </c>
      <c r="D26" s="113">
        <f>D10</f>
        <v>0.5</v>
      </c>
      <c r="E26" s="71">
        <f>F10</f>
        <v>4300</v>
      </c>
      <c r="F26" s="71">
        <f>MAX(E26-D12,0)</f>
        <v>800</v>
      </c>
      <c r="G26" s="71">
        <f>MIN(E26,D12)</f>
        <v>3500</v>
      </c>
      <c r="H26" s="18"/>
      <c r="I26" s="26"/>
      <c r="J26" s="26"/>
      <c r="K26" s="26"/>
      <c r="L26" s="26"/>
      <c r="M26" s="35"/>
    </row>
    <row r="27" spans="1:13" ht="15">
      <c r="A27" s="1"/>
      <c r="B27" s="55"/>
      <c r="C27" s="24"/>
      <c r="D27" s="24"/>
      <c r="E27" s="99"/>
      <c r="F27" s="71"/>
      <c r="G27" s="99"/>
      <c r="H27" s="18"/>
      <c r="I27" s="26"/>
      <c r="J27" s="26"/>
      <c r="K27" s="26"/>
      <c r="L27" s="26"/>
      <c r="M27" s="35"/>
    </row>
    <row r="28" spans="1:13" ht="15">
      <c r="A28" s="1"/>
      <c r="B28" s="55" t="s">
        <v>19</v>
      </c>
      <c r="C28" s="30" t="s">
        <v>106</v>
      </c>
      <c r="D28" s="21"/>
      <c r="E28" s="91"/>
      <c r="F28" s="91"/>
      <c r="G28" s="98"/>
      <c r="H28" s="18"/>
      <c r="I28" s="26"/>
      <c r="J28" s="26"/>
      <c r="K28" s="26"/>
      <c r="L28" s="26"/>
      <c r="M28" s="35"/>
    </row>
    <row r="29" spans="1:13" ht="15.75">
      <c r="A29" s="1"/>
      <c r="B29" s="55"/>
      <c r="C29" s="21" t="s">
        <v>124</v>
      </c>
      <c r="D29" s="74">
        <f>(D20*E20)+(D21*E21)</f>
        <v>3600</v>
      </c>
      <c r="E29" s="97"/>
      <c r="F29" s="97"/>
      <c r="G29" s="96"/>
      <c r="H29" s="18"/>
      <c r="I29" s="26"/>
      <c r="J29" s="26"/>
      <c r="K29" s="26"/>
      <c r="L29" s="26"/>
      <c r="M29" s="35"/>
    </row>
    <row r="30" spans="1:13" ht="15.75">
      <c r="A30" s="1"/>
      <c r="B30" s="55"/>
      <c r="C30" s="21"/>
      <c r="D30" s="73"/>
      <c r="E30" s="97"/>
      <c r="F30" s="97"/>
      <c r="G30" s="96"/>
      <c r="H30" s="18"/>
      <c r="I30" s="26"/>
      <c r="J30" s="26"/>
      <c r="K30" s="26"/>
      <c r="L30" s="26"/>
      <c r="M30" s="35"/>
    </row>
    <row r="31" spans="1:13" ht="15.75">
      <c r="A31" s="1"/>
      <c r="B31" s="55"/>
      <c r="C31" s="21" t="s">
        <v>125</v>
      </c>
      <c r="D31" s="74">
        <f>(D25*E25)+(D26*E26)</f>
        <v>3600</v>
      </c>
      <c r="E31" s="96"/>
      <c r="F31" s="96"/>
      <c r="G31" s="96"/>
      <c r="H31" s="18"/>
      <c r="I31" s="26"/>
      <c r="J31" s="26"/>
      <c r="K31" s="26"/>
      <c r="L31" s="26"/>
      <c r="M31" s="35"/>
    </row>
    <row r="32" spans="1:13" ht="15.75">
      <c r="A32" s="1"/>
      <c r="B32" s="55"/>
      <c r="C32" s="21"/>
      <c r="D32" s="73"/>
      <c r="E32" s="96"/>
      <c r="F32" s="96"/>
      <c r="G32" s="96"/>
      <c r="H32" s="18"/>
      <c r="I32" s="26"/>
      <c r="J32" s="26"/>
      <c r="K32" s="26"/>
      <c r="L32" s="26"/>
      <c r="M32" s="35"/>
    </row>
    <row r="33" spans="1:14" ht="15.75">
      <c r="A33" s="1"/>
      <c r="B33" s="55" t="s">
        <v>20</v>
      </c>
      <c r="C33" s="30" t="s">
        <v>107</v>
      </c>
      <c r="D33" s="73"/>
      <c r="E33" s="96"/>
      <c r="F33" s="96"/>
      <c r="G33" s="96"/>
      <c r="H33" s="18"/>
      <c r="I33" s="26"/>
      <c r="J33" s="26"/>
      <c r="K33" s="26"/>
      <c r="L33" s="26"/>
      <c r="M33" s="35"/>
    </row>
    <row r="34" spans="1:14" ht="15.75">
      <c r="A34" s="1"/>
      <c r="B34" s="55"/>
      <c r="C34" s="21" t="s">
        <v>124</v>
      </c>
      <c r="D34" s="74">
        <f>(D20*F20)+(D21*F21)</f>
        <v>100</v>
      </c>
      <c r="E34" s="96"/>
      <c r="F34" s="96"/>
      <c r="G34" s="96"/>
      <c r="H34" s="18"/>
      <c r="I34" s="26"/>
      <c r="J34" s="26"/>
      <c r="K34" s="26"/>
      <c r="L34" s="26"/>
      <c r="M34" s="35"/>
    </row>
    <row r="35" spans="1:14" ht="15.75">
      <c r="A35" s="1"/>
      <c r="B35" s="55"/>
      <c r="C35" s="21"/>
      <c r="D35" s="73"/>
      <c r="E35" s="96"/>
      <c r="F35" s="96"/>
      <c r="G35" s="96"/>
      <c r="H35" s="18"/>
      <c r="I35" s="26"/>
      <c r="J35" s="26"/>
      <c r="K35" s="26"/>
      <c r="L35" s="26"/>
      <c r="M35" s="35"/>
    </row>
    <row r="36" spans="1:14" ht="15.75">
      <c r="A36" s="1"/>
      <c r="B36" s="55"/>
      <c r="C36" s="21" t="s">
        <v>125</v>
      </c>
      <c r="D36" s="74">
        <f>(D25*F25)+(D26*F26)</f>
        <v>400</v>
      </c>
      <c r="E36" s="96"/>
      <c r="F36" s="96"/>
      <c r="G36" s="96"/>
      <c r="H36" s="18"/>
      <c r="I36" s="26"/>
      <c r="J36" s="26"/>
      <c r="K36" s="26"/>
      <c r="L36" s="26"/>
      <c r="M36" s="35"/>
    </row>
    <row r="37" spans="1:14" ht="15.75">
      <c r="A37" s="1"/>
      <c r="B37" s="55"/>
      <c r="C37" s="21"/>
      <c r="D37" s="73"/>
      <c r="E37" s="96"/>
      <c r="F37" s="96"/>
      <c r="G37" s="96"/>
      <c r="H37" s="18"/>
      <c r="I37" s="26"/>
      <c r="J37" s="26"/>
      <c r="K37" s="26"/>
      <c r="L37" s="26"/>
      <c r="M37" s="35"/>
    </row>
    <row r="38" spans="1:14" ht="15.75">
      <c r="A38" s="1"/>
      <c r="B38" s="55" t="s">
        <v>21</v>
      </c>
      <c r="C38" s="21" t="s">
        <v>108</v>
      </c>
      <c r="D38" s="73"/>
      <c r="E38" s="78" t="str">
        <f>IF(D36&gt;D34,"high-volatility","low-volatility")</f>
        <v>high-volatility</v>
      </c>
      <c r="F38" s="96" t="s">
        <v>109</v>
      </c>
      <c r="G38" s="96"/>
      <c r="H38" s="18"/>
      <c r="I38" s="26"/>
      <c r="J38" s="26"/>
      <c r="K38" s="26"/>
      <c r="L38" s="26"/>
      <c r="M38" s="35"/>
    </row>
    <row r="39" spans="1:14" ht="15.75">
      <c r="A39" s="1"/>
      <c r="B39" s="55"/>
      <c r="C39" s="21" t="s">
        <v>110</v>
      </c>
      <c r="D39" s="73"/>
      <c r="E39" s="96"/>
      <c r="F39" s="96"/>
      <c r="G39" s="96"/>
      <c r="H39" s="18"/>
      <c r="I39" s="26"/>
      <c r="J39" s="26"/>
      <c r="K39" s="26"/>
      <c r="L39" s="26"/>
      <c r="M39" s="35"/>
    </row>
    <row r="40" spans="1:14" ht="15.75">
      <c r="A40" s="1"/>
      <c r="B40" s="55"/>
      <c r="C40" s="21"/>
      <c r="D40" s="73"/>
      <c r="E40" s="96"/>
      <c r="F40" s="96"/>
      <c r="G40" s="96"/>
      <c r="H40" s="18"/>
      <c r="I40" s="26"/>
      <c r="J40" s="26"/>
      <c r="K40" s="26"/>
      <c r="L40" s="26"/>
      <c r="M40" s="35"/>
    </row>
    <row r="41" spans="1:14" ht="15.75">
      <c r="A41" s="1"/>
      <c r="B41" s="55" t="s">
        <v>22</v>
      </c>
      <c r="C41" s="21" t="s">
        <v>33</v>
      </c>
      <c r="D41" s="74">
        <f>-(D34-(D25*F25)-(D26*E26))/D26</f>
        <v>4100</v>
      </c>
      <c r="E41" s="96"/>
      <c r="F41" s="96"/>
      <c r="G41" s="96"/>
      <c r="H41" s="18"/>
      <c r="I41" s="26"/>
      <c r="J41" s="26"/>
      <c r="K41" s="26"/>
      <c r="L41" s="26"/>
      <c r="M41" s="35"/>
    </row>
    <row r="42" spans="1:14" ht="15.75" thickBot="1">
      <c r="A42" s="1"/>
      <c r="B42" s="57"/>
      <c r="C42" s="22"/>
      <c r="D42" s="22"/>
      <c r="E42" s="36"/>
      <c r="F42" s="36"/>
      <c r="G42" s="36"/>
      <c r="H42" s="37"/>
      <c r="I42" s="28"/>
      <c r="J42" s="27"/>
      <c r="K42" s="28"/>
      <c r="L42" s="26"/>
      <c r="M42" s="35"/>
    </row>
    <row r="43" spans="1:14" ht="15">
      <c r="A43" s="1"/>
      <c r="B43" s="1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1"/>
      <c r="N43" s="1"/>
    </row>
    <row r="44" spans="1:14" ht="15">
      <c r="A44" s="1"/>
      <c r="B44" s="1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1"/>
      <c r="N44" s="1"/>
    </row>
    <row r="45" spans="1:14" ht="15">
      <c r="A45" s="1"/>
      <c r="B45" s="1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1"/>
      <c r="N45" s="1"/>
    </row>
    <row r="46" spans="1:14" ht="15">
      <c r="A46" s="1"/>
      <c r="B46" s="1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1"/>
      <c r="N46" s="1"/>
    </row>
    <row r="47" spans="1:14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J89"/>
  <sheetViews>
    <sheetView zoomScaleNormal="100" workbookViewId="0"/>
  </sheetViews>
  <sheetFormatPr defaultRowHeight="12.75"/>
  <cols>
    <col min="2" max="2" width="3.140625" customWidth="1"/>
    <col min="3" max="3" width="27.140625" bestFit="1" customWidth="1"/>
    <col min="4" max="4" width="18.140625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"/>
      <c r="B1" s="1"/>
      <c r="C1" s="68" t="s">
        <v>141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10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3"/>
      <c r="C6" s="4"/>
      <c r="D6" s="5"/>
      <c r="E6" s="6"/>
      <c r="F6" s="1"/>
      <c r="G6" s="1"/>
      <c r="H6" s="1"/>
      <c r="I6" s="1"/>
      <c r="J6" s="1"/>
    </row>
    <row r="7" spans="1:10" ht="15">
      <c r="A7" s="1"/>
      <c r="B7" s="7"/>
      <c r="C7" s="8" t="s">
        <v>29</v>
      </c>
      <c r="D7" s="53">
        <v>0.6</v>
      </c>
      <c r="E7" s="9"/>
      <c r="F7" s="1"/>
      <c r="G7" s="1"/>
      <c r="H7" s="1"/>
      <c r="I7" s="1"/>
      <c r="J7" s="1"/>
    </row>
    <row r="8" spans="1:10" ht="15">
      <c r="A8" s="1"/>
      <c r="B8" s="7"/>
      <c r="C8" s="8" t="s">
        <v>30</v>
      </c>
      <c r="D8" s="120">
        <f>1-D7</f>
        <v>0.4</v>
      </c>
      <c r="E8" s="9"/>
      <c r="F8" s="1"/>
      <c r="G8" s="1"/>
      <c r="H8" s="1"/>
      <c r="I8" s="1"/>
      <c r="J8" s="1"/>
    </row>
    <row r="9" spans="1:10" ht="15">
      <c r="A9" s="1"/>
      <c r="B9" s="7"/>
      <c r="C9" s="8" t="s">
        <v>31</v>
      </c>
      <c r="D9" s="67">
        <v>185000000</v>
      </c>
      <c r="E9" s="9"/>
      <c r="F9" s="1"/>
      <c r="G9" s="1"/>
      <c r="H9" s="1"/>
      <c r="I9" s="1"/>
      <c r="J9" s="1"/>
    </row>
    <row r="10" spans="1:10" ht="15">
      <c r="A10" s="1"/>
      <c r="B10" s="7"/>
      <c r="C10" s="8" t="s">
        <v>32</v>
      </c>
      <c r="D10" s="72">
        <v>76000000</v>
      </c>
      <c r="E10" s="9"/>
      <c r="F10" s="1"/>
      <c r="G10" s="1"/>
      <c r="H10" s="1"/>
      <c r="I10" s="1"/>
      <c r="J10" s="1"/>
    </row>
    <row r="11" spans="1:10" ht="15">
      <c r="A11" s="1"/>
      <c r="B11" s="7"/>
      <c r="C11" s="8" t="s">
        <v>33</v>
      </c>
      <c r="D11" s="67">
        <v>110000000</v>
      </c>
      <c r="E11" s="9"/>
      <c r="F11" s="1"/>
      <c r="G11" s="1"/>
      <c r="H11" s="1"/>
      <c r="I11" s="1"/>
      <c r="J11" s="1"/>
    </row>
    <row r="12" spans="1:10" ht="15">
      <c r="A12" s="1"/>
      <c r="B12" s="7"/>
      <c r="C12" s="8" t="s">
        <v>26</v>
      </c>
      <c r="D12" s="72">
        <v>83000000</v>
      </c>
      <c r="E12" s="9"/>
      <c r="F12" s="1"/>
      <c r="G12" s="1"/>
      <c r="H12" s="1"/>
      <c r="I12" s="1"/>
      <c r="J12" s="1"/>
    </row>
    <row r="13" spans="1:10" ht="15.75" thickBot="1">
      <c r="A13" s="1"/>
      <c r="B13" s="10"/>
      <c r="C13" s="11"/>
      <c r="D13" s="12"/>
      <c r="E13" s="13"/>
      <c r="F13" s="1"/>
      <c r="G13" s="1"/>
      <c r="H13" s="1"/>
      <c r="I13" s="1"/>
      <c r="J13" s="1"/>
    </row>
    <row r="14" spans="1:10" ht="1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ht="15">
      <c r="A15" s="1"/>
      <c r="B15" s="1"/>
      <c r="C15" s="2" t="s">
        <v>2</v>
      </c>
      <c r="D15" s="1"/>
      <c r="E15" s="1"/>
      <c r="F15" s="1"/>
      <c r="G15" s="1"/>
      <c r="H15" s="1"/>
      <c r="I15" s="1"/>
      <c r="J15" s="1"/>
    </row>
    <row r="16" spans="1:10" ht="15.75" thickBot="1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5">
      <c r="A17" s="1"/>
      <c r="B17" s="54"/>
      <c r="C17" s="15"/>
      <c r="D17" s="15"/>
      <c r="E17" s="16"/>
      <c r="F17" s="1"/>
    </row>
    <row r="18" spans="1:10" ht="15.75">
      <c r="A18" s="1"/>
      <c r="B18" s="55" t="s">
        <v>19</v>
      </c>
      <c r="C18" s="21" t="s">
        <v>37</v>
      </c>
      <c r="D18" s="81"/>
      <c r="E18" s="18"/>
      <c r="F18" s="1"/>
    </row>
    <row r="19" spans="1:10" ht="15.75">
      <c r="A19" s="1"/>
      <c r="B19" s="55"/>
      <c r="C19" s="21" t="s">
        <v>132</v>
      </c>
      <c r="D19" s="82">
        <f>MIN(D11,D10)</f>
        <v>76000000</v>
      </c>
      <c r="E19" s="18"/>
      <c r="F19" s="1"/>
    </row>
    <row r="20" spans="1:10" ht="15">
      <c r="A20" s="1"/>
      <c r="B20" s="55"/>
      <c r="C20" s="24"/>
      <c r="D20" s="24"/>
      <c r="E20" s="18"/>
      <c r="F20" s="1"/>
    </row>
    <row r="21" spans="1:10" ht="15.75">
      <c r="A21" s="1"/>
      <c r="B21" s="55" t="s">
        <v>20</v>
      </c>
      <c r="C21" s="21" t="s">
        <v>36</v>
      </c>
      <c r="D21" s="65">
        <f>(D11/D12)-1</f>
        <v>0.32530120481927716</v>
      </c>
      <c r="E21" s="18"/>
      <c r="F21" s="1"/>
    </row>
    <row r="22" spans="1:10" ht="15.75">
      <c r="A22" s="1"/>
      <c r="B22" s="55"/>
      <c r="C22" s="21"/>
      <c r="D22" s="59"/>
      <c r="E22" s="18"/>
      <c r="F22" s="1"/>
    </row>
    <row r="23" spans="1:10" ht="15.75">
      <c r="A23" s="1"/>
      <c r="B23" s="55" t="s">
        <v>133</v>
      </c>
      <c r="C23" s="21" t="s">
        <v>102</v>
      </c>
      <c r="D23" s="59"/>
      <c r="E23" s="18"/>
      <c r="F23" s="1"/>
    </row>
    <row r="24" spans="1:10" ht="15">
      <c r="A24" s="1"/>
      <c r="B24" s="55"/>
      <c r="C24" s="24" t="s">
        <v>134</v>
      </c>
      <c r="D24" s="71">
        <f>MIN(D11,D9)</f>
        <v>110000000</v>
      </c>
      <c r="E24" s="18"/>
      <c r="F24" s="1"/>
    </row>
    <row r="25" spans="1:10" ht="15">
      <c r="A25" s="1"/>
      <c r="B25" s="55"/>
      <c r="C25" s="24"/>
      <c r="D25" s="71"/>
      <c r="E25" s="18"/>
      <c r="F25" s="1"/>
    </row>
    <row r="26" spans="1:10" ht="15">
      <c r="A26" s="1"/>
      <c r="B26" s="55"/>
      <c r="C26" s="24" t="s">
        <v>135</v>
      </c>
      <c r="D26" s="71"/>
      <c r="E26" s="18"/>
      <c r="F26" s="1"/>
    </row>
    <row r="27" spans="1:10" ht="15">
      <c r="A27" s="1"/>
      <c r="B27" s="55"/>
      <c r="C27" s="24" t="s">
        <v>136</v>
      </c>
      <c r="D27" s="71">
        <f>(D7*D24)+(D8*D19)</f>
        <v>96400000</v>
      </c>
      <c r="E27" s="18"/>
      <c r="F27" s="1"/>
    </row>
    <row r="28" spans="1:10" ht="15">
      <c r="A28" s="1"/>
      <c r="B28" s="55"/>
      <c r="C28" s="24"/>
      <c r="D28" s="71"/>
      <c r="E28" s="18"/>
      <c r="F28" s="1"/>
    </row>
    <row r="29" spans="1:10" ht="15.75">
      <c r="A29" s="1"/>
      <c r="B29" s="55"/>
      <c r="C29" s="24" t="s">
        <v>126</v>
      </c>
      <c r="D29" s="65">
        <f>(D27/D12)-1</f>
        <v>0.16144578313253022</v>
      </c>
      <c r="E29" s="18"/>
      <c r="F29" s="1"/>
    </row>
    <row r="30" spans="1:10" ht="15.75" thickBot="1">
      <c r="A30" s="1"/>
      <c r="B30" s="57"/>
      <c r="C30" s="22"/>
      <c r="D30" s="23"/>
      <c r="E30" s="20"/>
      <c r="F30" s="1"/>
    </row>
    <row r="31" spans="1:10" ht="1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5">
      <c r="A89" s="1"/>
      <c r="B89" s="1"/>
      <c r="C89" s="1"/>
      <c r="D89" s="1"/>
      <c r="E89" s="1"/>
      <c r="F89" s="1"/>
      <c r="G89" s="1"/>
      <c r="H89" s="1"/>
      <c r="I89" s="1"/>
      <c r="J89" s="1"/>
    </row>
  </sheetData>
  <phoneticPr fontId="17" type="noConversion"/>
  <pageMargins left="0.75" right="0.75" top="1" bottom="1" header="0.5" footer="0.5"/>
  <pageSetup scale="93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Chapter 17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2005-10-24T20:03:58Z</cp:lastPrinted>
  <dcterms:created xsi:type="dcterms:W3CDTF">2002-05-21T01:05:54Z</dcterms:created>
  <dcterms:modified xsi:type="dcterms:W3CDTF">2012-11-06T10:53:40Z</dcterms:modified>
</cp:coreProperties>
</file>