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60" windowWidth="13260" windowHeight="9210"/>
  </bookViews>
  <sheets>
    <sheet name="Title Page" sheetId="8" r:id="rId1"/>
    <sheet name="Exh 1" sheetId="3" r:id="rId2"/>
    <sheet name="Exh 2" sheetId="6" r:id="rId3"/>
    <sheet name="Exh TN1" sheetId="5" r:id="rId4"/>
    <sheet name="Exh TN2" sheetId="7" r:id="rId5"/>
  </sheets>
  <calcPr calcId="145621" iterate="1"/>
</workbook>
</file>

<file path=xl/calcChain.xml><?xml version="1.0" encoding="utf-8"?>
<calcChain xmlns="http://schemas.openxmlformats.org/spreadsheetml/2006/main">
  <c r="B22" i="3" l="1"/>
  <c r="B24" i="3" s="1"/>
  <c r="B30" i="3" s="1"/>
  <c r="B29" i="3"/>
  <c r="C10" i="3"/>
  <c r="C13" i="3" s="1"/>
  <c r="C15" i="3" s="1"/>
  <c r="C10" i="6" s="1"/>
  <c r="D10" i="3"/>
  <c r="D13" i="3" s="1"/>
  <c r="E10" i="3"/>
  <c r="E13" i="3" s="1"/>
  <c r="E29" i="3"/>
  <c r="D29" i="3"/>
  <c r="C29" i="3"/>
  <c r="E22" i="3"/>
  <c r="E24" i="3" s="1"/>
  <c r="D22" i="3"/>
  <c r="D24" i="3" s="1"/>
  <c r="C22" i="3"/>
  <c r="C24" i="3" s="1"/>
  <c r="B10" i="3"/>
  <c r="B13" i="3" s="1"/>
  <c r="H28" i="5"/>
  <c r="H27" i="5"/>
  <c r="B22" i="5"/>
  <c r="B24" i="5" s="1"/>
  <c r="B30" i="5" s="1"/>
  <c r="B29" i="5"/>
  <c r="C10" i="5"/>
  <c r="C13" i="5" s="1"/>
  <c r="D10" i="5"/>
  <c r="D13" i="5" s="1"/>
  <c r="E10" i="5"/>
  <c r="E13" i="5" s="1"/>
  <c r="E29" i="5"/>
  <c r="D29" i="5"/>
  <c r="C29" i="5"/>
  <c r="E22" i="5"/>
  <c r="E24" i="5" s="1"/>
  <c r="D22" i="5"/>
  <c r="D24" i="5" s="1"/>
  <c r="C22" i="5"/>
  <c r="C24" i="5" s="1"/>
  <c r="B10" i="5"/>
  <c r="B13" i="5" s="1"/>
  <c r="B15" i="5" s="1"/>
  <c r="F23" i="5"/>
  <c r="E18" i="6"/>
  <c r="D18" i="6"/>
  <c r="C18" i="6"/>
  <c r="B18" i="6"/>
  <c r="F8" i="5"/>
  <c r="E8" i="6"/>
  <c r="H10" i="5" s="1"/>
  <c r="H33" i="5"/>
  <c r="E17" i="6"/>
  <c r="H26" i="5"/>
  <c r="H11" i="5"/>
  <c r="F11" i="5" s="1"/>
  <c r="E15" i="6"/>
  <c r="H19" i="5" s="1"/>
  <c r="F19" i="5" s="1"/>
  <c r="E16" i="6"/>
  <c r="H20" i="5"/>
  <c r="H21" i="5"/>
  <c r="F21" i="5" s="1"/>
  <c r="D17" i="6"/>
  <c r="C17" i="6"/>
  <c r="B17" i="6"/>
  <c r="E34" i="5"/>
  <c r="G22" i="7"/>
  <c r="G24" i="7"/>
  <c r="F21" i="7"/>
  <c r="F22" i="7"/>
  <c r="F24" i="7"/>
  <c r="E21" i="7"/>
  <c r="E22" i="7"/>
  <c r="E24" i="7"/>
  <c r="D21" i="7"/>
  <c r="D22" i="7"/>
  <c r="D24" i="7"/>
  <c r="B34" i="5"/>
  <c r="G11" i="7"/>
  <c r="G13" i="7"/>
  <c r="F10" i="7"/>
  <c r="F11" i="7"/>
  <c r="F13" i="7"/>
  <c r="E10" i="7"/>
  <c r="E11" i="7"/>
  <c r="E13" i="7"/>
  <c r="D10" i="7"/>
  <c r="D11" i="7"/>
  <c r="D13" i="7"/>
  <c r="C15" i="6"/>
  <c r="D8" i="6"/>
  <c r="C8" i="6"/>
  <c r="D7" i="6"/>
  <c r="D16" i="6"/>
  <c r="C16" i="6"/>
  <c r="D15" i="6"/>
  <c r="B16" i="6"/>
  <c r="B15" i="6"/>
  <c r="B8" i="6"/>
  <c r="E7" i="6"/>
  <c r="C7" i="6"/>
  <c r="C15" i="5" l="1"/>
  <c r="C30" i="5" s="1"/>
  <c r="D20" i="7"/>
  <c r="D15" i="5"/>
  <c r="E20" i="7"/>
  <c r="E9" i="7"/>
  <c r="D15" i="3"/>
  <c r="D9" i="6"/>
  <c r="E15" i="5"/>
  <c r="H14" i="5"/>
  <c r="F20" i="7"/>
  <c r="E15" i="3"/>
  <c r="E9" i="6"/>
  <c r="E12" i="7"/>
  <c r="D23" i="7"/>
  <c r="E23" i="7"/>
  <c r="F23" i="7"/>
  <c r="F10" i="5"/>
  <c r="F13" i="5" s="1"/>
  <c r="F9" i="5"/>
  <c r="F33" i="5" s="1"/>
  <c r="E12" i="6"/>
  <c r="D10" i="6"/>
  <c r="D12" i="6"/>
  <c r="C12" i="6"/>
  <c r="C30" i="3"/>
  <c r="D30" i="3" s="1"/>
  <c r="E30" i="3" s="1"/>
  <c r="E13" i="6" s="1"/>
  <c r="E10" i="6"/>
  <c r="F20" i="5"/>
  <c r="F26" i="5"/>
  <c r="D30" i="5"/>
  <c r="E30" i="5" s="1"/>
  <c r="B9" i="6"/>
  <c r="B15" i="3"/>
  <c r="F27" i="5"/>
  <c r="F28" i="5"/>
  <c r="C9" i="6"/>
  <c r="D9" i="7"/>
  <c r="D12" i="7" s="1"/>
  <c r="F9" i="7"/>
  <c r="F12" i="7" s="1"/>
  <c r="C34" i="5"/>
  <c r="D34" i="5"/>
  <c r="K18" i="5"/>
  <c r="E14" i="7" l="1"/>
  <c r="E15" i="7" s="1"/>
  <c r="F25" i="7"/>
  <c r="F26" i="7" s="1"/>
  <c r="E25" i="7"/>
  <c r="E26" i="7" s="1"/>
  <c r="F14" i="7"/>
  <c r="F15" i="7" s="1"/>
  <c r="F29" i="5"/>
  <c r="D13" i="6"/>
  <c r="G20" i="7"/>
  <c r="G9" i="7"/>
  <c r="D25" i="7"/>
  <c r="D26" i="7" s="1"/>
  <c r="D14" i="7"/>
  <c r="D15" i="7" s="1"/>
  <c r="B13" i="6"/>
  <c r="B10" i="6"/>
  <c r="B12" i="6"/>
  <c r="C13" i="6"/>
  <c r="F14" i="5"/>
  <c r="F15" i="5" s="1"/>
  <c r="F30" i="5" s="1"/>
  <c r="F18" i="5" l="1"/>
  <c r="F22" i="5" s="1"/>
  <c r="G21" i="7"/>
  <c r="G23" i="7" s="1"/>
  <c r="G10" i="7"/>
  <c r="G12" i="7" s="1"/>
  <c r="F24" i="5" l="1"/>
  <c r="F34" i="5"/>
  <c r="G25" i="7" l="1"/>
  <c r="G26" i="7" s="1"/>
  <c r="G14" i="7"/>
  <c r="G15" i="7" s="1"/>
</calcChain>
</file>

<file path=xl/sharedStrings.xml><?xml version="1.0" encoding="utf-8"?>
<sst xmlns="http://schemas.openxmlformats.org/spreadsheetml/2006/main" count="116" uniqueCount="80">
  <si>
    <t>Cash</t>
  </si>
  <si>
    <t>Accounts receivable</t>
  </si>
  <si>
    <t>Accounts payable</t>
  </si>
  <si>
    <t>Wages payable</t>
  </si>
  <si>
    <t>Revenue</t>
  </si>
  <si>
    <t xml:space="preserve">  Total assets</t>
  </si>
  <si>
    <t xml:space="preserve">  Current assets</t>
  </si>
  <si>
    <t>Profit and loss statement</t>
  </si>
  <si>
    <t>Balance sheet</t>
  </si>
  <si>
    <t>Exhibit 1</t>
  </si>
  <si>
    <t xml:space="preserve">  Cost of goods sold</t>
  </si>
  <si>
    <t>Gross profit</t>
  </si>
  <si>
    <t>SG&amp;A expense</t>
  </si>
  <si>
    <t xml:space="preserve">  Operating profit</t>
  </si>
  <si>
    <t>Inventory</t>
  </si>
  <si>
    <t>Other current assets</t>
  </si>
  <si>
    <t>Other payables</t>
  </si>
  <si>
    <t>Taxes</t>
  </si>
  <si>
    <t xml:space="preserve">  Net profit</t>
  </si>
  <si>
    <t>Depreciation</t>
  </si>
  <si>
    <t>Exhibit 2</t>
  </si>
  <si>
    <t>Revenue growth</t>
  </si>
  <si>
    <t>Gross margin (Gross profit / Revenue)</t>
  </si>
  <si>
    <t>Receivable days (AR / Revenue * 365)</t>
  </si>
  <si>
    <t>Inventory days (Inventory / COGS * 365)</t>
  </si>
  <si>
    <t xml:space="preserve">  Current liabilities</t>
  </si>
  <si>
    <t>Capital expenditure</t>
  </si>
  <si>
    <t>Projected Horniman Horticulture Financial Summary (in thousands of dollars)</t>
  </si>
  <si>
    <t>Operating margin (Op. profit / Revenue)</t>
  </si>
  <si>
    <t>Net profit margin (Net profit / Revenue)</t>
  </si>
  <si>
    <t>Return on assets (Net profit / Total assets)</t>
  </si>
  <si>
    <t>Return on capital (Net profit / Total capital)</t>
  </si>
  <si>
    <t xml:space="preserve"> + Depreciation</t>
  </si>
  <si>
    <t xml:space="preserve"> - Capex</t>
  </si>
  <si>
    <t xml:space="preserve"> - Inc in NWC</t>
  </si>
  <si>
    <t>NWC</t>
  </si>
  <si>
    <t>HORNIMAN HORTICULTURE</t>
  </si>
  <si>
    <t>Financial Ratio Analysis and Benchmarking</t>
  </si>
  <si>
    <t>Exhibit TN1</t>
  </si>
  <si>
    <t>2006E</t>
  </si>
  <si>
    <t>Assumptions</t>
  </si>
  <si>
    <t>Sales growth</t>
  </si>
  <si>
    <t>2005 Margin</t>
  </si>
  <si>
    <t>2005 % of Revenue</t>
  </si>
  <si>
    <t>2005 % of Operating profit</t>
  </si>
  <si>
    <t>2005 days</t>
  </si>
  <si>
    <t>Maggie's estimate</t>
  </si>
  <si>
    <t>Net fixed assets</t>
  </si>
  <si>
    <t>NFA+Capex-Dep</t>
  </si>
  <si>
    <t>Operating profit</t>
  </si>
  <si>
    <t xml:space="preserve"> - Taxes</t>
  </si>
  <si>
    <t>Operating cash flow</t>
  </si>
  <si>
    <t>Free cash flow</t>
  </si>
  <si>
    <t>Plug</t>
  </si>
  <si>
    <t xml:space="preserve"> 8% of revenue=</t>
  </si>
  <si>
    <t xml:space="preserve">2005 days </t>
  </si>
  <si>
    <t>Projected 2006 Horniman Horticulture Financial Summary (in thousands of dollars)</t>
  </si>
  <si>
    <t>Scenario 1: Exhibit TN1 Assumptions with cash balance as plug</t>
  </si>
  <si>
    <t>Scenario 2: Exhibit TN1 Assumptions with cash balance at 8% of revenue</t>
  </si>
  <si>
    <t>Exhibit TN2</t>
  </si>
  <si>
    <t>CA-CL</t>
  </si>
  <si>
    <t xml:space="preserve">  Net worth </t>
  </si>
  <si>
    <t>Purchases</t>
  </si>
  <si>
    <t>Payable days (AP / Purchases * 365)</t>
  </si>
  <si>
    <t>2005 COGS %</t>
  </si>
  <si>
    <t>NFA turnover (Revenue / NFA)</t>
  </si>
  <si>
    <r>
      <rPr>
        <sz val="10"/>
        <color indexed="8"/>
        <rFont val="Times New Roman"/>
        <family val="1"/>
      </rPr>
      <t xml:space="preserve">This spreadsheet was prepared by Michael J. Schill, Robert F. Vandell Research Associate Professor of Business Administration. Copyright ©2006 by the University of Virginia Darden School Foundation, Charlottesville, VA. All rights reserved.  </t>
    </r>
    <r>
      <rPr>
        <i/>
        <sz val="10"/>
        <color indexed="8"/>
        <rFont val="Times New Roman"/>
        <family val="1"/>
      </rPr>
      <t xml:space="preserve">For customer service inquiries, send an e-mail to </t>
    </r>
    <r>
      <rPr>
        <sz val="10"/>
        <color indexed="8"/>
        <rFont val="Times New Roman"/>
        <family val="1"/>
      </rPr>
      <t>sales@dardenbusinesspublishing.com</t>
    </r>
    <r>
      <rPr>
        <i/>
        <sz val="10"/>
        <color indexed="8"/>
        <rFont val="Times New Roman"/>
        <family val="1"/>
      </rPr>
      <t xml:space="preserve">. No part of this publication may be reproduced, stored in a retrieval system, posted to the Internet, or transmitted in any form or by any means—electronic, mechanical, photocopying, recording, or otherwise—without the permission of the Darden School Foundation.  </t>
    </r>
  </si>
  <si>
    <r>
      <rPr>
        <vertAlign val="superscript"/>
        <sz val="10"/>
        <rFont val="Times New Roman"/>
        <family val="1"/>
      </rPr>
      <t>1</t>
    </r>
    <r>
      <rPr>
        <sz val="12"/>
        <rFont val="Times New Roman"/>
        <family val="1"/>
      </rPr>
      <t>Benchmark figures are based on 2004 financial ratios of publicly traded horticulture producers.</t>
    </r>
  </si>
  <si>
    <r>
      <t>Benchmark</t>
    </r>
    <r>
      <rPr>
        <vertAlign val="superscript"/>
        <sz val="10"/>
        <rFont val="Times New Roman"/>
        <family val="1"/>
      </rPr>
      <t>1</t>
    </r>
  </si>
  <si>
    <r>
      <rPr>
        <vertAlign val="superscript"/>
        <sz val="10"/>
        <rFont val="Times New Roman"/>
        <family val="1"/>
      </rPr>
      <t>1</t>
    </r>
    <r>
      <rPr>
        <sz val="10"/>
        <rFont val="Times New Roman"/>
        <family val="1"/>
      </rPr>
      <t xml:space="preserve"> Inventory investment was valued at the lower of cost or market. The cost of inventory was determined by accumulating the costs associated with preparing the plants for sale. Costs that were typically capitalized as inventory included direct labor, materials (soil, water, containers, stakes, labels, chemicals), scrap, and overhead.</t>
    </r>
  </si>
  <si>
    <r>
      <rPr>
        <vertAlign val="superscript"/>
        <sz val="10"/>
        <rFont val="Times New Roman"/>
        <family val="1"/>
      </rPr>
      <t>2</t>
    </r>
    <r>
      <rPr>
        <sz val="10"/>
        <rFont val="Times New Roman"/>
        <family val="1"/>
      </rPr>
      <t xml:space="preserve"> Other current assets included consigned inventory, prepaid expenses, and assets held for sale.</t>
    </r>
  </si>
  <si>
    <r>
      <rPr>
        <vertAlign val="superscript"/>
        <sz val="10"/>
        <rFont val="Times New Roman"/>
        <family val="1"/>
      </rPr>
      <t>3</t>
    </r>
    <r>
      <rPr>
        <sz val="10"/>
        <rFont val="Times New Roman"/>
        <family val="1"/>
      </rPr>
      <t xml:space="preserve"> Net fixed assets included land, buildings and improvements, equipment, and software.</t>
    </r>
  </si>
  <si>
    <r>
      <rPr>
        <vertAlign val="superscript"/>
        <sz val="10"/>
        <rFont val="Times New Roman"/>
        <family val="1"/>
      </rPr>
      <t>4</t>
    </r>
    <r>
      <rPr>
        <sz val="10"/>
        <rFont val="Times New Roman"/>
        <family val="1"/>
      </rPr>
      <t xml:space="preserve"> Purchases represented the annual amount paid to suppliers.</t>
    </r>
  </si>
  <si>
    <r>
      <t>Purchases</t>
    </r>
    <r>
      <rPr>
        <vertAlign val="superscript"/>
        <sz val="10"/>
        <rFont val="Times New Roman"/>
        <family val="1"/>
      </rPr>
      <t>4</t>
    </r>
  </si>
  <si>
    <r>
      <t>Net fixed assets</t>
    </r>
    <r>
      <rPr>
        <vertAlign val="superscript"/>
        <sz val="10"/>
        <rFont val="Times New Roman"/>
        <family val="1"/>
      </rPr>
      <t>3</t>
    </r>
  </si>
  <si>
    <r>
      <t>Other current assets</t>
    </r>
    <r>
      <rPr>
        <vertAlign val="superscript"/>
        <sz val="10"/>
        <rFont val="Times New Roman"/>
        <family val="1"/>
      </rPr>
      <t>2</t>
    </r>
  </si>
  <si>
    <r>
      <t>Inventory</t>
    </r>
    <r>
      <rPr>
        <vertAlign val="superscript"/>
        <sz val="10"/>
        <rFont val="Times New Roman"/>
        <family val="1"/>
      </rPr>
      <t>1</t>
    </r>
  </si>
  <si>
    <t>Projected 2006 Free Cask Flow for Horniman Horticulture (in thousands of dollars)</t>
  </si>
  <si>
    <t>Rev. Apr. 25, 2011</t>
  </si>
  <si>
    <t>This spreadsheet supports INSTRUCTOR analysis of the case “Horniman Horticulture” (Case 11).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</si>
</sst>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0.0_);_(* \(#,##0.0\);_(* &quot;-&quot;??_);_(@_)"/>
    <numFmt numFmtId="165" formatCode="0.0%"/>
    <numFmt numFmtId="166" formatCode="#,##0.0"/>
    <numFmt numFmtId="167" formatCode="0.0"/>
    <numFmt numFmtId="168" formatCode="0.0_);\(0.0\)"/>
    <numFmt numFmtId="169" formatCode="0.0%;\(0.0\)%"/>
  </numFmts>
  <fonts count="16" x14ac:knownFonts="1">
    <font>
      <sz val="10"/>
      <name val="Arial"/>
    </font>
    <font>
      <sz val="11"/>
      <color theme="1"/>
      <name val="Calibri"/>
      <family val="2"/>
      <scheme val="minor"/>
    </font>
    <font>
      <sz val="10"/>
      <name val="Arial"/>
    </font>
    <font>
      <sz val="10"/>
      <name val="Arial"/>
      <family val="2"/>
    </font>
    <font>
      <sz val="12"/>
      <name val="Times New Roman"/>
      <family val="1"/>
    </font>
    <font>
      <u/>
      <sz val="12"/>
      <name val="Times New Roman"/>
      <family val="1"/>
    </font>
    <font>
      <b/>
      <sz val="12"/>
      <name val="Times New Roman"/>
      <family val="1"/>
    </font>
    <font>
      <sz val="8"/>
      <name val="Arial"/>
    </font>
    <font>
      <vertAlign val="superscript"/>
      <sz val="12"/>
      <name val="Times New Roman"/>
      <family val="1"/>
    </font>
    <font>
      <sz val="10"/>
      <color theme="1"/>
      <name val="arial"/>
      <family val="2"/>
    </font>
    <font>
      <i/>
      <sz val="10"/>
      <color indexed="8"/>
      <name val="Times New Roman"/>
      <family val="1"/>
    </font>
    <font>
      <sz val="10"/>
      <color indexed="8"/>
      <name val="Times New Roman"/>
      <family val="1"/>
    </font>
    <font>
      <b/>
      <sz val="12"/>
      <name val="Arial"/>
      <family val="2"/>
    </font>
    <font>
      <vertAlign val="superscript"/>
      <sz val="10"/>
      <name val="Times New Roman"/>
      <family val="1"/>
    </font>
    <font>
      <sz val="10"/>
      <name val="Times New Roman"/>
      <family val="1"/>
    </font>
    <font>
      <sz val="10"/>
      <color theme="1"/>
      <name val="Times New Roman"/>
      <family val="1"/>
    </font>
  </fonts>
  <fills count="3">
    <fill>
      <patternFill patternType="none"/>
    </fill>
    <fill>
      <patternFill patternType="gray125"/>
    </fill>
    <fill>
      <patternFill patternType="solid">
        <fgColor rgb="FFF7903B"/>
        <bgColor indexed="64"/>
      </patternFill>
    </fill>
  </fills>
  <borders count="2">
    <border>
      <left/>
      <right/>
      <top/>
      <bottom/>
      <diagonal/>
    </border>
    <border>
      <left/>
      <right/>
      <top/>
      <bottom style="thin">
        <color indexed="64"/>
      </bottom>
      <diagonal/>
    </border>
  </borders>
  <cellStyleXfs count="6">
    <xf numFmtId="0" fontId="0"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0" fontId="9" fillId="0" borderId="0"/>
    <xf numFmtId="0" fontId="3" fillId="0" borderId="0"/>
  </cellStyleXfs>
  <cellXfs count="38">
    <xf numFmtId="0" fontId="0" fillId="0" borderId="0" xfId="0"/>
    <xf numFmtId="0" fontId="4" fillId="0" borderId="0" xfId="0" applyFont="1" applyAlignment="1">
      <alignment horizontal="left"/>
    </xf>
    <xf numFmtId="0" fontId="4" fillId="0" borderId="0" xfId="0" applyFont="1"/>
    <xf numFmtId="0" fontId="5" fillId="0" borderId="0" xfId="0" applyFont="1"/>
    <xf numFmtId="0" fontId="6" fillId="0" borderId="0" xfId="0" applyFont="1"/>
    <xf numFmtId="166" fontId="4" fillId="0" borderId="0" xfId="0" applyNumberFormat="1" applyFont="1"/>
    <xf numFmtId="9" fontId="4" fillId="0" borderId="0" xfId="2" applyFont="1"/>
    <xf numFmtId="164" fontId="4" fillId="0" borderId="0" xfId="1" applyNumberFormat="1" applyFont="1"/>
    <xf numFmtId="165" fontId="4" fillId="0" borderId="0" xfId="2" applyNumberFormat="1" applyFont="1"/>
    <xf numFmtId="167" fontId="4" fillId="0" borderId="0" xfId="0" applyNumberFormat="1" applyFont="1"/>
    <xf numFmtId="0" fontId="6" fillId="0" borderId="0" xfId="0" applyFont="1" applyAlignment="1">
      <alignment horizontal="left"/>
    </xf>
    <xf numFmtId="167" fontId="4" fillId="0" borderId="0" xfId="2" applyNumberFormat="1" applyFont="1"/>
    <xf numFmtId="167" fontId="4" fillId="0" borderId="0" xfId="1" applyNumberFormat="1" applyFont="1" applyBorder="1"/>
    <xf numFmtId="167" fontId="4" fillId="0" borderId="0" xfId="0" applyNumberFormat="1" applyFont="1" applyBorder="1"/>
    <xf numFmtId="0" fontId="8" fillId="0" borderId="0" xfId="0" applyFont="1"/>
    <xf numFmtId="2" fontId="4" fillId="0" borderId="0" xfId="2" applyNumberFormat="1" applyFont="1"/>
    <xf numFmtId="9" fontId="4" fillId="0" borderId="0" xfId="2" applyFont="1" applyAlignment="1">
      <alignment horizontal="right"/>
    </xf>
    <xf numFmtId="0" fontId="4" fillId="0" borderId="0" xfId="0" applyFont="1" applyAlignment="1">
      <alignment horizontal="right"/>
    </xf>
    <xf numFmtId="164" fontId="4" fillId="0" borderId="0" xfId="1" applyNumberFormat="1" applyFont="1" applyAlignment="1">
      <alignment horizontal="left"/>
    </xf>
    <xf numFmtId="164" fontId="4" fillId="0" borderId="0" xfId="1" applyNumberFormat="1" applyFont="1" applyAlignment="1">
      <alignment horizontal="right"/>
    </xf>
    <xf numFmtId="0" fontId="1" fillId="0" borderId="0" xfId="3"/>
    <xf numFmtId="0" fontId="1" fillId="0" borderId="0" xfId="3" applyBorder="1"/>
    <xf numFmtId="0" fontId="12" fillId="0" borderId="0" xfId="5" applyFont="1" applyFill="1" applyAlignment="1">
      <alignment horizontal="center" vertical="center" wrapText="1"/>
    </xf>
    <xf numFmtId="0" fontId="4" fillId="2" borderId="0" xfId="5" applyFont="1" applyFill="1" applyAlignment="1">
      <alignment horizontal="center" vertical="center" wrapText="1"/>
    </xf>
    <xf numFmtId="0" fontId="4" fillId="0" borderId="1" xfId="0" applyFont="1" applyBorder="1"/>
    <xf numFmtId="169" fontId="4" fillId="0" borderId="0" xfId="2" applyNumberFormat="1" applyFont="1"/>
    <xf numFmtId="167" fontId="4" fillId="0" borderId="1" xfId="0" applyNumberFormat="1" applyFont="1" applyBorder="1"/>
    <xf numFmtId="0" fontId="4" fillId="0" borderId="1" xfId="0" applyFont="1" applyBorder="1" applyAlignment="1">
      <alignment horizontal="right"/>
    </xf>
    <xf numFmtId="168" fontId="4" fillId="0" borderId="0" xfId="0" applyNumberFormat="1" applyFont="1"/>
    <xf numFmtId="0" fontId="14" fillId="0" borderId="0" xfId="0" applyFont="1"/>
    <xf numFmtId="0" fontId="14" fillId="0" borderId="0" xfId="0" applyFont="1" applyAlignment="1">
      <alignment horizontal="justify" wrapText="1"/>
    </xf>
    <xf numFmtId="0" fontId="15" fillId="0" borderId="0" xfId="3" applyFont="1"/>
    <xf numFmtId="0" fontId="10" fillId="0" borderId="0" xfId="4" applyFont="1" applyBorder="1" applyAlignment="1">
      <alignment horizontal="justify" vertical="top" wrapText="1"/>
    </xf>
    <xf numFmtId="0" fontId="9" fillId="0" borderId="0" xfId="4" applyAlignment="1">
      <alignment wrapText="1"/>
    </xf>
    <xf numFmtId="0" fontId="14" fillId="0" borderId="0" xfId="0" applyFont="1" applyAlignment="1">
      <alignment wrapText="1"/>
    </xf>
    <xf numFmtId="0" fontId="4" fillId="0" borderId="0" xfId="0" applyFont="1" applyAlignment="1">
      <alignment horizontal="center"/>
    </xf>
    <xf numFmtId="0" fontId="6" fillId="0" borderId="0" xfId="0" applyFont="1" applyAlignment="1">
      <alignment horizontal="center"/>
    </xf>
    <xf numFmtId="0" fontId="14" fillId="0" borderId="0" xfId="0" applyFont="1" applyAlignment="1">
      <alignment horizontal="justify" wrapText="1"/>
    </xf>
  </cellXfs>
  <cellStyles count="6">
    <cellStyle name="Comma" xfId="1" builtinId="3"/>
    <cellStyle name="Normal" xfId="0" builtinId="0"/>
    <cellStyle name="Normal 2" xfId="3"/>
    <cellStyle name="Normal 2 2" xfId="5"/>
    <cellStyle name="Normal 3" xfId="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1</xdr:row>
      <xdr:rowOff>0</xdr:rowOff>
    </xdr:from>
    <xdr:to>
      <xdr:col>0</xdr:col>
      <xdr:colOff>1515315</xdr:colOff>
      <xdr:row>1</xdr:row>
      <xdr:rowOff>790575</xdr:rowOff>
    </xdr:to>
    <xdr:pic>
      <xdr:nvPicPr>
        <xdr:cNvPr id="2" name="Picture 1" descr="logos 001.jpg"/>
        <xdr:cNvPicPr>
          <a:picLocks noChangeAspect="1"/>
        </xdr:cNvPicPr>
      </xdr:nvPicPr>
      <xdr:blipFill>
        <a:blip xmlns:r="http://schemas.openxmlformats.org/officeDocument/2006/relationships" r:embed="rId1" cstate="print"/>
        <a:stretch>
          <a:fillRect/>
        </a:stretch>
      </xdr:blipFill>
      <xdr:spPr>
        <a:xfrm>
          <a:off x="76200" y="152400"/>
          <a:ext cx="534240" cy="152400"/>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7"/>
  <sheetViews>
    <sheetView tabSelected="1" workbookViewId="0"/>
  </sheetViews>
  <sheetFormatPr defaultColWidth="9.140625" defaultRowHeight="15" x14ac:dyDescent="0.25"/>
  <cols>
    <col min="1" max="1" width="23.42578125" style="20" customWidth="1"/>
    <col min="2" max="2" width="100.28515625" style="20" customWidth="1"/>
    <col min="3" max="16384" width="9.140625" style="20"/>
  </cols>
  <sheetData>
    <row r="2" spans="1:2" ht="65.25" customHeight="1" x14ac:dyDescent="0.25">
      <c r="B2" s="23" t="s">
        <v>79</v>
      </c>
    </row>
    <row r="3" spans="1:2" ht="13.5" customHeight="1" x14ac:dyDescent="0.25">
      <c r="A3" s="22"/>
      <c r="B3" s="22"/>
    </row>
    <row r="4" spans="1:2" ht="54" customHeight="1" x14ac:dyDescent="0.25">
      <c r="A4" s="32" t="s">
        <v>66</v>
      </c>
      <c r="B4" s="33"/>
    </row>
    <row r="5" spans="1:2" x14ac:dyDescent="0.25">
      <c r="A5" s="31" t="s">
        <v>78</v>
      </c>
    </row>
    <row r="6" spans="1:2" x14ac:dyDescent="0.25">
      <c r="A6" s="21"/>
      <c r="B6" s="21"/>
    </row>
    <row r="7" spans="1:2" x14ac:dyDescent="0.25">
      <c r="A7" s="21"/>
    </row>
  </sheetData>
  <mergeCells count="1">
    <mergeCell ref="A4:B4"/>
  </mergeCells>
  <pageMargins left="0.7" right="0.7" top="0.75" bottom="0.75" header="0.3" footer="0.3"/>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Normal="100" workbookViewId="0">
      <selection sqref="A1:G1"/>
    </sheetView>
  </sheetViews>
  <sheetFormatPr defaultColWidth="8.85546875" defaultRowHeight="15.75" x14ac:dyDescent="0.25"/>
  <cols>
    <col min="1" max="1" width="27.5703125" style="2" customWidth="1"/>
    <col min="2" max="2" width="10.7109375" style="2" customWidth="1"/>
    <col min="3" max="3" width="10.42578125" style="2" customWidth="1"/>
    <col min="4" max="4" width="11" style="2" customWidth="1"/>
    <col min="5" max="5" width="9.5703125" style="2" customWidth="1"/>
    <col min="6" max="16384" width="8.85546875" style="2"/>
  </cols>
  <sheetData>
    <row r="1" spans="1:5" x14ac:dyDescent="0.25">
      <c r="A1" s="35" t="s">
        <v>9</v>
      </c>
      <c r="B1" s="35"/>
      <c r="C1" s="35"/>
      <c r="D1" s="35"/>
      <c r="E1" s="35"/>
    </row>
    <row r="2" spans="1:5" x14ac:dyDescent="0.25">
      <c r="A2" s="36" t="s">
        <v>36</v>
      </c>
      <c r="B2" s="36"/>
      <c r="C2" s="36"/>
      <c r="D2" s="36"/>
      <c r="E2" s="36"/>
    </row>
    <row r="3" spans="1:5" x14ac:dyDescent="0.25">
      <c r="A3" s="35" t="s">
        <v>27</v>
      </c>
      <c r="B3" s="36"/>
      <c r="C3" s="36"/>
      <c r="D3" s="36"/>
      <c r="E3" s="36"/>
    </row>
    <row r="4" spans="1:5" x14ac:dyDescent="0.25">
      <c r="A4" s="10"/>
    </row>
    <row r="5" spans="1:5" x14ac:dyDescent="0.25">
      <c r="A5" s="1"/>
    </row>
    <row r="6" spans="1:5" x14ac:dyDescent="0.25">
      <c r="A6" s="1"/>
      <c r="B6" s="24">
        <v>2002</v>
      </c>
      <c r="C6" s="24">
        <v>2003</v>
      </c>
      <c r="D6" s="24">
        <v>2004</v>
      </c>
      <c r="E6" s="24">
        <v>2005</v>
      </c>
    </row>
    <row r="7" spans="1:5" x14ac:dyDescent="0.25">
      <c r="A7" s="4" t="s">
        <v>7</v>
      </c>
      <c r="B7" s="5"/>
      <c r="C7" s="5"/>
      <c r="D7" s="5"/>
      <c r="E7" s="6"/>
    </row>
    <row r="8" spans="1:5" x14ac:dyDescent="0.25">
      <c r="A8" s="2" t="s">
        <v>4</v>
      </c>
      <c r="B8" s="9">
        <v>788.5</v>
      </c>
      <c r="C8" s="9">
        <v>807.6</v>
      </c>
      <c r="D8" s="9">
        <v>908.2</v>
      </c>
      <c r="E8" s="9">
        <v>1048.8</v>
      </c>
    </row>
    <row r="9" spans="1:5" x14ac:dyDescent="0.25">
      <c r="A9" s="2" t="s">
        <v>10</v>
      </c>
      <c r="B9" s="26">
        <v>402.9</v>
      </c>
      <c r="C9" s="26">
        <v>428.8</v>
      </c>
      <c r="D9" s="26">
        <v>437.7</v>
      </c>
      <c r="E9" s="26">
        <v>503.4</v>
      </c>
    </row>
    <row r="10" spans="1:5" x14ac:dyDescent="0.25">
      <c r="A10" s="2" t="s">
        <v>11</v>
      </c>
      <c r="B10" s="9">
        <f>B8-B9</f>
        <v>385.6</v>
      </c>
      <c r="C10" s="9">
        <f>C8-C9</f>
        <v>378.8</v>
      </c>
      <c r="D10" s="9">
        <f>D8-D9</f>
        <v>470.50000000000006</v>
      </c>
      <c r="E10" s="9">
        <f>E8-E9</f>
        <v>545.4</v>
      </c>
    </row>
    <row r="11" spans="1:5" x14ac:dyDescent="0.25">
      <c r="A11" s="2" t="s">
        <v>12</v>
      </c>
      <c r="B11" s="9">
        <v>301.2</v>
      </c>
      <c r="C11" s="9">
        <v>302</v>
      </c>
      <c r="D11" s="9">
        <v>356</v>
      </c>
      <c r="E11" s="9">
        <v>404.5</v>
      </c>
    </row>
    <row r="12" spans="1:5" x14ac:dyDescent="0.25">
      <c r="A12" s="2" t="s">
        <v>19</v>
      </c>
      <c r="B12" s="26">
        <v>34.200000000000003</v>
      </c>
      <c r="C12" s="26">
        <v>38.4</v>
      </c>
      <c r="D12" s="26">
        <v>36.299999999999997</v>
      </c>
      <c r="E12" s="26">
        <v>40.9</v>
      </c>
    </row>
    <row r="13" spans="1:5" x14ac:dyDescent="0.25">
      <c r="A13" s="2" t="s">
        <v>13</v>
      </c>
      <c r="B13" s="9">
        <f>B10-B11-B12</f>
        <v>50.200000000000031</v>
      </c>
      <c r="C13" s="9">
        <f>C10-C11-C12</f>
        <v>38.400000000000013</v>
      </c>
      <c r="D13" s="9">
        <f>D10-D11-D12</f>
        <v>78.20000000000006</v>
      </c>
      <c r="E13" s="9">
        <f>E10-E11-E12</f>
        <v>99.999999999999972</v>
      </c>
    </row>
    <row r="14" spans="1:5" x14ac:dyDescent="0.25">
      <c r="A14" s="2" t="s">
        <v>17</v>
      </c>
      <c r="B14" s="26">
        <v>17.600000000000001</v>
      </c>
      <c r="C14" s="26">
        <v>13.1</v>
      </c>
      <c r="D14" s="26">
        <v>26.2</v>
      </c>
      <c r="E14" s="26">
        <v>39.200000000000003</v>
      </c>
    </row>
    <row r="15" spans="1:5" x14ac:dyDescent="0.25">
      <c r="A15" s="2" t="s">
        <v>18</v>
      </c>
      <c r="B15" s="9">
        <f>B13-B14</f>
        <v>32.60000000000003</v>
      </c>
      <c r="C15" s="9">
        <f>C13-C14</f>
        <v>25.300000000000011</v>
      </c>
      <c r="D15" s="9">
        <f>D13-D14</f>
        <v>52.000000000000057</v>
      </c>
      <c r="E15" s="9">
        <f>E13-E14</f>
        <v>60.799999999999969</v>
      </c>
    </row>
    <row r="16" spans="1:5" x14ac:dyDescent="0.25">
      <c r="B16" s="9"/>
      <c r="C16" s="9"/>
      <c r="D16" s="9"/>
      <c r="E16" s="15"/>
    </row>
    <row r="17" spans="1:6" x14ac:dyDescent="0.25">
      <c r="A17" s="4" t="s">
        <v>8</v>
      </c>
      <c r="B17" s="9"/>
      <c r="C17" s="9"/>
      <c r="E17" s="11"/>
    </row>
    <row r="18" spans="1:6" x14ac:dyDescent="0.25">
      <c r="A18" s="2" t="s">
        <v>0</v>
      </c>
      <c r="B18" s="9">
        <v>120.1</v>
      </c>
      <c r="C18" s="9">
        <v>105.2</v>
      </c>
      <c r="D18" s="9">
        <v>66.8</v>
      </c>
      <c r="E18" s="9">
        <v>9.4</v>
      </c>
    </row>
    <row r="19" spans="1:6" x14ac:dyDescent="0.25">
      <c r="A19" s="2" t="s">
        <v>1</v>
      </c>
      <c r="B19" s="9">
        <v>90.6</v>
      </c>
      <c r="C19" s="9">
        <v>99.5</v>
      </c>
      <c r="D19" s="9">
        <v>119.5</v>
      </c>
      <c r="E19" s="9">
        <v>146.4</v>
      </c>
    </row>
    <row r="20" spans="1:6" ht="16.5" x14ac:dyDescent="0.25">
      <c r="A20" s="2" t="s">
        <v>76</v>
      </c>
      <c r="B20" s="9">
        <v>468.3</v>
      </c>
      <c r="C20" s="9">
        <v>507.6</v>
      </c>
      <c r="D20" s="9">
        <v>523.4</v>
      </c>
      <c r="E20" s="9">
        <v>656.9</v>
      </c>
      <c r="F20" s="9"/>
    </row>
    <row r="21" spans="1:6" ht="16.5" x14ac:dyDescent="0.25">
      <c r="A21" s="2" t="s">
        <v>75</v>
      </c>
      <c r="B21" s="26">
        <v>20.9</v>
      </c>
      <c r="C21" s="26">
        <v>19.3</v>
      </c>
      <c r="D21" s="26">
        <v>22.6</v>
      </c>
      <c r="E21" s="26">
        <v>20.9</v>
      </c>
    </row>
    <row r="22" spans="1:6" x14ac:dyDescent="0.25">
      <c r="A22" s="2" t="s">
        <v>6</v>
      </c>
      <c r="B22" s="13">
        <f>SUM(B18:B21)</f>
        <v>699.9</v>
      </c>
      <c r="C22" s="13">
        <f>SUM(C18:C21)</f>
        <v>731.59999999999991</v>
      </c>
      <c r="D22" s="13">
        <f>SUM(D18:D21)</f>
        <v>732.30000000000007</v>
      </c>
      <c r="E22" s="13">
        <f>SUM(E18:E21)</f>
        <v>833.6</v>
      </c>
    </row>
    <row r="23" spans="1:6" ht="16.5" x14ac:dyDescent="0.25">
      <c r="A23" s="2" t="s">
        <v>74</v>
      </c>
      <c r="B23" s="26">
        <v>332.1</v>
      </c>
      <c r="C23" s="26">
        <v>332.5</v>
      </c>
      <c r="D23" s="26">
        <v>384.3</v>
      </c>
      <c r="E23" s="26">
        <v>347.9</v>
      </c>
    </row>
    <row r="24" spans="1:6" x14ac:dyDescent="0.25">
      <c r="A24" s="2" t="s">
        <v>5</v>
      </c>
      <c r="B24" s="9">
        <f>B22+B23</f>
        <v>1032</v>
      </c>
      <c r="C24" s="9">
        <f>C22+C23</f>
        <v>1064.0999999999999</v>
      </c>
      <c r="D24" s="9">
        <f>D22+D23</f>
        <v>1116.6000000000001</v>
      </c>
      <c r="E24" s="9">
        <f>E22+E23</f>
        <v>1181.5</v>
      </c>
    </row>
    <row r="25" spans="1:6" x14ac:dyDescent="0.25">
      <c r="B25" s="13"/>
      <c r="C25" s="13"/>
      <c r="D25" s="13"/>
      <c r="E25" s="13"/>
    </row>
    <row r="26" spans="1:6" x14ac:dyDescent="0.25">
      <c r="A26" s="2" t="s">
        <v>2</v>
      </c>
      <c r="B26" s="9">
        <v>6</v>
      </c>
      <c r="C26" s="9">
        <v>5.3</v>
      </c>
      <c r="D26" s="9">
        <v>4.5</v>
      </c>
      <c r="E26" s="9">
        <v>5</v>
      </c>
    </row>
    <row r="27" spans="1:6" x14ac:dyDescent="0.25">
      <c r="A27" s="2" t="s">
        <v>3</v>
      </c>
      <c r="B27" s="9">
        <v>19.7</v>
      </c>
      <c r="C27" s="9">
        <v>22</v>
      </c>
      <c r="D27" s="9">
        <v>22.1</v>
      </c>
      <c r="E27" s="9">
        <v>24.4</v>
      </c>
    </row>
    <row r="28" spans="1:6" x14ac:dyDescent="0.25">
      <c r="A28" s="2" t="s">
        <v>16</v>
      </c>
      <c r="B28" s="26">
        <v>10.199999999999999</v>
      </c>
      <c r="C28" s="26">
        <v>15.4</v>
      </c>
      <c r="D28" s="26">
        <v>16.600000000000001</v>
      </c>
      <c r="E28" s="26">
        <v>17.899999999999999</v>
      </c>
    </row>
    <row r="29" spans="1:6" x14ac:dyDescent="0.25">
      <c r="A29" s="2" t="s">
        <v>25</v>
      </c>
      <c r="B29" s="13">
        <f>SUM(B26:B28)</f>
        <v>35.9</v>
      </c>
      <c r="C29" s="13">
        <f>SUM(C26:C28)</f>
        <v>42.7</v>
      </c>
      <c r="D29" s="13">
        <f>SUM(D26:D28)</f>
        <v>43.2</v>
      </c>
      <c r="E29" s="13">
        <f>SUM(E26:E28)</f>
        <v>47.3</v>
      </c>
    </row>
    <row r="30" spans="1:6" x14ac:dyDescent="0.25">
      <c r="A30" s="2" t="s">
        <v>61</v>
      </c>
      <c r="B30" s="9">
        <f>B24-B29</f>
        <v>996.1</v>
      </c>
      <c r="C30" s="9">
        <f>B30+C15</f>
        <v>1021.4000000000001</v>
      </c>
      <c r="D30" s="9">
        <f>C30+D15</f>
        <v>1073.4000000000001</v>
      </c>
      <c r="E30" s="9">
        <f>D30+E15</f>
        <v>1134.2</v>
      </c>
    </row>
    <row r="31" spans="1:6" x14ac:dyDescent="0.25">
      <c r="B31" s="9"/>
      <c r="C31" s="9"/>
      <c r="D31" s="9"/>
      <c r="E31" s="9"/>
    </row>
    <row r="32" spans="1:6" x14ac:dyDescent="0.25">
      <c r="A32" s="2" t="s">
        <v>26</v>
      </c>
      <c r="B32" s="9">
        <v>22</v>
      </c>
      <c r="C32" s="9">
        <v>38.799999999999997</v>
      </c>
      <c r="D32" s="9">
        <v>88.1</v>
      </c>
      <c r="E32" s="9">
        <v>4.5</v>
      </c>
    </row>
    <row r="33" spans="1:6" ht="16.5" x14ac:dyDescent="0.25">
      <c r="A33" s="2" t="s">
        <v>73</v>
      </c>
      <c r="B33" s="2">
        <v>140.80000000000001</v>
      </c>
      <c r="C33" s="2">
        <v>145.19999999999999</v>
      </c>
      <c r="D33" s="2">
        <v>161.19999999999999</v>
      </c>
      <c r="E33" s="2">
        <v>185.1</v>
      </c>
    </row>
    <row r="35" spans="1:6" ht="57.75" customHeight="1" x14ac:dyDescent="0.25">
      <c r="A35" s="37" t="s">
        <v>69</v>
      </c>
      <c r="B35" s="37"/>
      <c r="C35" s="37"/>
      <c r="D35" s="37"/>
      <c r="E35" s="37"/>
      <c r="F35" s="30"/>
    </row>
    <row r="36" spans="1:6" ht="28.5" customHeight="1" x14ac:dyDescent="0.25">
      <c r="A36" s="34" t="s">
        <v>70</v>
      </c>
      <c r="B36" s="34"/>
      <c r="C36" s="34"/>
      <c r="D36" s="34"/>
      <c r="E36" s="34"/>
    </row>
    <row r="37" spans="1:6" ht="16.5" x14ac:dyDescent="0.25">
      <c r="A37" s="29" t="s">
        <v>71</v>
      </c>
    </row>
    <row r="38" spans="1:6" ht="16.5" x14ac:dyDescent="0.25">
      <c r="A38" s="29" t="s">
        <v>72</v>
      </c>
    </row>
  </sheetData>
  <mergeCells count="5">
    <mergeCell ref="A36:E36"/>
    <mergeCell ref="A1:E1"/>
    <mergeCell ref="A2:E2"/>
    <mergeCell ref="A3:E3"/>
    <mergeCell ref="A35:E35"/>
  </mergeCells>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sqref="A1:G1"/>
    </sheetView>
  </sheetViews>
  <sheetFormatPr defaultColWidth="8.85546875" defaultRowHeight="15.75" x14ac:dyDescent="0.25"/>
  <cols>
    <col min="1" max="1" width="38.28515625" style="2" customWidth="1"/>
    <col min="2" max="5" width="8.28515625" style="2" customWidth="1"/>
    <col min="6" max="6" width="1.7109375" style="2" customWidth="1"/>
    <col min="7" max="7" width="10.7109375" style="2" customWidth="1"/>
    <col min="8" max="16384" width="8.85546875" style="2"/>
  </cols>
  <sheetData>
    <row r="1" spans="1:7" x14ac:dyDescent="0.25">
      <c r="A1" s="35" t="s">
        <v>20</v>
      </c>
      <c r="B1" s="35"/>
      <c r="C1" s="35"/>
      <c r="D1" s="35"/>
      <c r="E1" s="35"/>
      <c r="F1" s="35"/>
      <c r="G1" s="35"/>
    </row>
    <row r="2" spans="1:7" x14ac:dyDescent="0.25">
      <c r="A2" s="36" t="s">
        <v>36</v>
      </c>
      <c r="B2" s="36"/>
      <c r="C2" s="36"/>
      <c r="D2" s="36"/>
      <c r="E2" s="36"/>
      <c r="F2" s="36"/>
      <c r="G2" s="36"/>
    </row>
    <row r="3" spans="1:7" x14ac:dyDescent="0.25">
      <c r="A3" s="35" t="s">
        <v>37</v>
      </c>
      <c r="B3" s="35"/>
      <c r="C3" s="35"/>
      <c r="D3" s="35"/>
      <c r="E3" s="35"/>
      <c r="F3" s="35"/>
      <c r="G3" s="35"/>
    </row>
    <row r="4" spans="1:7" x14ac:dyDescent="0.25">
      <c r="A4" s="1"/>
    </row>
    <row r="5" spans="1:7" ht="16.5" x14ac:dyDescent="0.25">
      <c r="A5" s="1"/>
      <c r="B5" s="24">
        <v>2002</v>
      </c>
      <c r="C5" s="24">
        <v>2003</v>
      </c>
      <c r="D5" s="24">
        <v>2004</v>
      </c>
      <c r="E5" s="24">
        <v>2005</v>
      </c>
      <c r="F5" s="24"/>
      <c r="G5" s="24" t="s">
        <v>68</v>
      </c>
    </row>
    <row r="6" spans="1:7" x14ac:dyDescent="0.25">
      <c r="A6" s="4"/>
      <c r="B6" s="5"/>
      <c r="C6" s="5"/>
      <c r="D6" s="5"/>
      <c r="E6" s="6"/>
    </row>
    <row r="7" spans="1:7" x14ac:dyDescent="0.25">
      <c r="A7" s="2" t="s">
        <v>21</v>
      </c>
      <c r="B7" s="8">
        <v>2.9000000000000001E-2</v>
      </c>
      <c r="C7" s="8">
        <f>'Exh 1'!C8/'Exh 1'!B8-1</f>
        <v>2.4223208623969539E-2</v>
      </c>
      <c r="D7" s="8">
        <f>'Exh 1'!D8/'Exh 1'!C8-1</f>
        <v>0.12456661713719663</v>
      </c>
      <c r="E7" s="8">
        <f>'Exh 1'!E8/'Exh 1'!D8-1</f>
        <v>0.15481171548117145</v>
      </c>
      <c r="G7" s="25">
        <v>-1.7999999999999999E-2</v>
      </c>
    </row>
    <row r="8" spans="1:7" x14ac:dyDescent="0.25">
      <c r="A8" s="2" t="s">
        <v>22</v>
      </c>
      <c r="B8" s="8">
        <f>'Exh 1'!B10/'Exh 1'!B8</f>
        <v>0.48902980342422325</v>
      </c>
      <c r="C8" s="8">
        <f>'Exh 1'!C10/'Exh 1'!C8</f>
        <v>0.46904408122833086</v>
      </c>
      <c r="D8" s="8">
        <f>'Exh 1'!D10/'Exh 1'!D8</f>
        <v>0.5180576965426118</v>
      </c>
      <c r="E8" s="8">
        <f>'Exh 1'!E10/'Exh 1'!E8</f>
        <v>0.52002288329519453</v>
      </c>
      <c r="G8" s="8">
        <v>0.48899999999999999</v>
      </c>
    </row>
    <row r="9" spans="1:7" x14ac:dyDescent="0.25">
      <c r="A9" s="2" t="s">
        <v>28</v>
      </c>
      <c r="B9" s="8">
        <f>'Exh 1'!B13/'Exh 1'!B8</f>
        <v>6.3665187064045697E-2</v>
      </c>
      <c r="C9" s="8">
        <f>'Exh 1'!C13/'Exh 1'!C8</f>
        <v>4.7548291233283815E-2</v>
      </c>
      <c r="D9" s="8">
        <f>'Exh 1'!D13/'Exh 1'!D8</f>
        <v>8.6104382294648812E-2</v>
      </c>
      <c r="E9" s="8">
        <f>'Exh 1'!E13/'Exh 1'!E8</f>
        <v>9.5347063310450009E-2</v>
      </c>
      <c r="G9" s="8">
        <v>7.5999999999999998E-2</v>
      </c>
    </row>
    <row r="10" spans="1:7" x14ac:dyDescent="0.25">
      <c r="A10" s="2" t="s">
        <v>29</v>
      </c>
      <c r="B10" s="8">
        <f>'Exh 1'!B15/'Exh 1'!B8</f>
        <v>4.1344324667089448E-2</v>
      </c>
      <c r="C10" s="8">
        <f>'Exh 1'!C15/'Exh 1'!C8</f>
        <v>3.1327389796929186E-2</v>
      </c>
      <c r="D10" s="8">
        <f>'Exh 1'!D15/'Exh 1'!D8</f>
        <v>5.7256110988769052E-2</v>
      </c>
      <c r="E10" s="8">
        <f>'Exh 1'!E15/'Exh 1'!E8</f>
        <v>5.7971014492753596E-2</v>
      </c>
      <c r="G10" s="8">
        <v>2.8000000000000001E-2</v>
      </c>
    </row>
    <row r="11" spans="1:7" x14ac:dyDescent="0.25">
      <c r="G11" s="8"/>
    </row>
    <row r="12" spans="1:7" x14ac:dyDescent="0.25">
      <c r="A12" s="2" t="s">
        <v>30</v>
      </c>
      <c r="B12" s="8">
        <f>'Exh 1'!B15/'Exh 1'!B24</f>
        <v>3.1589147286821731E-2</v>
      </c>
      <c r="C12" s="8">
        <f>'Exh 1'!C15/'Exh 1'!C24</f>
        <v>2.3775960905929906E-2</v>
      </c>
      <c r="D12" s="8">
        <f>'Exh 1'!D15/'Exh 1'!D24</f>
        <v>4.656994447429702E-2</v>
      </c>
      <c r="E12" s="8">
        <f>'Exh 1'!E15/'Exh 1'!E24</f>
        <v>5.1460008463817153E-2</v>
      </c>
      <c r="G12" s="8">
        <v>2.9000000000000001E-2</v>
      </c>
    </row>
    <row r="13" spans="1:7" x14ac:dyDescent="0.25">
      <c r="A13" s="2" t="s">
        <v>31</v>
      </c>
      <c r="B13" s="8">
        <f>'Exh 1'!B15/'Exh 1'!B30</f>
        <v>3.2727637787370777E-2</v>
      </c>
      <c r="C13" s="8">
        <f>'Exh 1'!C15/'Exh 1'!C30</f>
        <v>2.4769923634227541E-2</v>
      </c>
      <c r="D13" s="8">
        <f>'Exh 1'!D15/'Exh 1'!D30</f>
        <v>4.8444196012670068E-2</v>
      </c>
      <c r="E13" s="8">
        <f>'Exh 1'!E15/'Exh 1'!E30</f>
        <v>5.3606065949567946E-2</v>
      </c>
      <c r="G13" s="8">
        <v>0.04</v>
      </c>
    </row>
    <row r="15" spans="1:7" x14ac:dyDescent="0.25">
      <c r="A15" s="2" t="s">
        <v>23</v>
      </c>
      <c r="B15" s="9">
        <f>'Exh 1'!B19/'Exh 1'!B8*365</f>
        <v>41.939124920735566</v>
      </c>
      <c r="C15" s="9">
        <f>'Exh 1'!C19/'Exh 1'!C8*365</f>
        <v>44.969663199603758</v>
      </c>
      <c r="D15" s="9">
        <f>'Exh 1'!D19/'Exh 1'!D8*365</f>
        <v>48.026315789473685</v>
      </c>
      <c r="E15" s="9">
        <f>'Exh 1'!E19/'Exh 1'!E8*365</f>
        <v>50.949656750572089</v>
      </c>
      <c r="G15" s="9">
        <v>21.8</v>
      </c>
    </row>
    <row r="16" spans="1:7" x14ac:dyDescent="0.25">
      <c r="A16" s="2" t="s">
        <v>24</v>
      </c>
      <c r="B16" s="9">
        <f>'Exh 1'!B20/'Exh 1'!B9*365</f>
        <v>424.24795234549521</v>
      </c>
      <c r="C16" s="9">
        <f>'Exh 1'!C20/'Exh 1'!C9*365</f>
        <v>432.07555970149252</v>
      </c>
      <c r="D16" s="9">
        <f>'Exh 1'!D20/'Exh 1'!D9*365</f>
        <v>436.46561571852868</v>
      </c>
      <c r="E16" s="9">
        <f>'Exh 1'!E20/'Exh 1'!E9*365</f>
        <v>476.29817242749306</v>
      </c>
      <c r="G16" s="9">
        <v>386.3</v>
      </c>
    </row>
    <row r="17" spans="1:7" x14ac:dyDescent="0.25">
      <c r="A17" s="2" t="s">
        <v>63</v>
      </c>
      <c r="B17" s="9">
        <f>'Exh 1'!B26/'Exh 1'!B33*365</f>
        <v>15.553977272727272</v>
      </c>
      <c r="C17" s="9">
        <f>'Exh 1'!C26/'Exh 1'!C33*365</f>
        <v>13.323002754820937</v>
      </c>
      <c r="D17" s="9">
        <f>'Exh 1'!D26/'Exh 1'!D33*365</f>
        <v>10.189205955334989</v>
      </c>
      <c r="E17" s="9">
        <f>'Exh 1'!E26/'Exh 1'!E33*365</f>
        <v>9.8595353862776882</v>
      </c>
      <c r="G17" s="9">
        <v>26.9</v>
      </c>
    </row>
    <row r="18" spans="1:7" x14ac:dyDescent="0.25">
      <c r="A18" s="2" t="s">
        <v>65</v>
      </c>
      <c r="B18" s="19">
        <f>'Exh 1'!B8/'Exh 1'!B23</f>
        <v>2.3742848539596504</v>
      </c>
      <c r="C18" s="19">
        <f>'Exh 1'!C8/'Exh 1'!C23</f>
        <v>2.428872180451128</v>
      </c>
      <c r="D18" s="19">
        <f>'Exh 1'!D8/'Exh 1'!D23</f>
        <v>2.3632578714545929</v>
      </c>
      <c r="E18" s="19">
        <f>'Exh 1'!E8/'Exh 1'!E23</f>
        <v>3.0146593848807131</v>
      </c>
      <c r="F18" s="17"/>
      <c r="G18" s="17">
        <v>2.7</v>
      </c>
    </row>
    <row r="20" spans="1:7" ht="18.75" x14ac:dyDescent="0.25">
      <c r="A20" s="14" t="s">
        <v>67</v>
      </c>
    </row>
  </sheetData>
  <mergeCells count="3">
    <mergeCell ref="A1:G1"/>
    <mergeCell ref="A2:G2"/>
    <mergeCell ref="A3:G3"/>
  </mergeCells>
  <phoneticPr fontId="7" type="noConversion"/>
  <pageMargins left="0.75" right="0.75" top="1" bottom="1"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election sqref="A1:J1"/>
    </sheetView>
  </sheetViews>
  <sheetFormatPr defaultColWidth="8.85546875" defaultRowHeight="15.75" x14ac:dyDescent="0.25"/>
  <cols>
    <col min="1" max="1" width="27.7109375" style="2" customWidth="1"/>
    <col min="2" max="6" width="10.140625" style="2" customWidth="1"/>
    <col min="7" max="7" width="4.28515625" style="2" customWidth="1"/>
    <col min="8" max="16384" width="8.85546875" style="2"/>
  </cols>
  <sheetData>
    <row r="1" spans="1:10" x14ac:dyDescent="0.25">
      <c r="A1" s="35" t="s">
        <v>38</v>
      </c>
      <c r="B1" s="35"/>
      <c r="C1" s="35"/>
      <c r="D1" s="35"/>
      <c r="E1" s="35"/>
      <c r="F1" s="35"/>
      <c r="G1" s="35"/>
      <c r="H1" s="35"/>
      <c r="I1" s="35"/>
      <c r="J1" s="35"/>
    </row>
    <row r="2" spans="1:10" x14ac:dyDescent="0.25">
      <c r="A2" s="36" t="s">
        <v>36</v>
      </c>
      <c r="B2" s="36"/>
      <c r="C2" s="36"/>
      <c r="D2" s="36"/>
      <c r="E2" s="36"/>
      <c r="F2" s="36"/>
      <c r="G2" s="36"/>
      <c r="H2" s="36"/>
      <c r="I2" s="36"/>
      <c r="J2" s="36"/>
    </row>
    <row r="3" spans="1:10" x14ac:dyDescent="0.25">
      <c r="A3" s="35" t="s">
        <v>56</v>
      </c>
      <c r="B3" s="35"/>
      <c r="C3" s="35"/>
      <c r="D3" s="35"/>
      <c r="E3" s="35"/>
      <c r="F3" s="35"/>
      <c r="G3" s="35"/>
      <c r="H3" s="35"/>
      <c r="I3" s="35"/>
      <c r="J3" s="35"/>
    </row>
    <row r="4" spans="1:10" x14ac:dyDescent="0.25">
      <c r="A4" s="10"/>
    </row>
    <row r="5" spans="1:10" x14ac:dyDescent="0.25">
      <c r="A5" s="1"/>
    </row>
    <row r="6" spans="1:10" x14ac:dyDescent="0.25">
      <c r="A6" s="1"/>
      <c r="B6" s="24">
        <v>2002</v>
      </c>
      <c r="C6" s="24">
        <v>2003</v>
      </c>
      <c r="D6" s="24">
        <v>2004</v>
      </c>
      <c r="E6" s="24">
        <v>2005</v>
      </c>
      <c r="F6" s="27" t="s">
        <v>39</v>
      </c>
      <c r="H6" s="2" t="s">
        <v>40</v>
      </c>
    </row>
    <row r="7" spans="1:10" x14ac:dyDescent="0.25">
      <c r="A7" s="4" t="s">
        <v>7</v>
      </c>
      <c r="B7" s="5"/>
      <c r="C7" s="5"/>
      <c r="D7" s="5"/>
      <c r="E7" s="6"/>
      <c r="F7" s="6"/>
    </row>
    <row r="8" spans="1:10" x14ac:dyDescent="0.25">
      <c r="A8" s="2" t="s">
        <v>4</v>
      </c>
      <c r="B8" s="9">
        <v>788.5</v>
      </c>
      <c r="C8" s="9">
        <v>807.6</v>
      </c>
      <c r="D8" s="9">
        <v>908.2</v>
      </c>
      <c r="E8" s="9">
        <v>1048.8</v>
      </c>
      <c r="F8" s="9">
        <f>E8*(1+H8)</f>
        <v>1363.44</v>
      </c>
      <c r="H8" s="8">
        <v>0.3</v>
      </c>
      <c r="I8" s="2" t="s">
        <v>41</v>
      </c>
    </row>
    <row r="9" spans="1:10" x14ac:dyDescent="0.25">
      <c r="A9" s="2" t="s">
        <v>10</v>
      </c>
      <c r="B9" s="26">
        <v>402.9</v>
      </c>
      <c r="C9" s="26">
        <v>428.8</v>
      </c>
      <c r="D9" s="26">
        <v>437.7</v>
      </c>
      <c r="E9" s="26">
        <v>503.4</v>
      </c>
      <c r="F9" s="26">
        <f>F8-F10</f>
        <v>654.41999999999996</v>
      </c>
    </row>
    <row r="10" spans="1:10" x14ac:dyDescent="0.25">
      <c r="A10" s="2" t="s">
        <v>11</v>
      </c>
      <c r="B10" s="9">
        <f>B8-B9</f>
        <v>385.6</v>
      </c>
      <c r="C10" s="9">
        <f>C8-C9</f>
        <v>378.8</v>
      </c>
      <c r="D10" s="9">
        <f>D8-D9</f>
        <v>470.50000000000006</v>
      </c>
      <c r="E10" s="9">
        <f>E8-E9</f>
        <v>545.4</v>
      </c>
      <c r="F10" s="9">
        <f>F8*H10</f>
        <v>709.0200000000001</v>
      </c>
      <c r="H10" s="8">
        <f>'Exh 2'!E8</f>
        <v>0.52002288329519453</v>
      </c>
      <c r="I10" s="2" t="s">
        <v>42</v>
      </c>
    </row>
    <row r="11" spans="1:10" x14ac:dyDescent="0.25">
      <c r="A11" s="2" t="s">
        <v>12</v>
      </c>
      <c r="B11" s="9">
        <v>301.2</v>
      </c>
      <c r="C11" s="9">
        <v>302</v>
      </c>
      <c r="D11" s="9">
        <v>356</v>
      </c>
      <c r="E11" s="9">
        <v>404.5</v>
      </c>
      <c r="F11" s="9">
        <f>H11*F8</f>
        <v>525.85</v>
      </c>
      <c r="H11" s="8">
        <f>'Exh TN1'!E11/'Exh TN1'!E8</f>
        <v>0.38567887109077043</v>
      </c>
      <c r="I11" s="2" t="s">
        <v>43</v>
      </c>
    </row>
    <row r="12" spans="1:10" x14ac:dyDescent="0.25">
      <c r="A12" s="2" t="s">
        <v>19</v>
      </c>
      <c r="B12" s="26">
        <v>34.200000000000003</v>
      </c>
      <c r="C12" s="26">
        <v>38.4</v>
      </c>
      <c r="D12" s="26">
        <v>36.299999999999997</v>
      </c>
      <c r="E12" s="26">
        <v>40.9</v>
      </c>
      <c r="F12" s="26">
        <v>46</v>
      </c>
      <c r="H12" s="8"/>
      <c r="I12" s="2" t="s">
        <v>46</v>
      </c>
    </row>
    <row r="13" spans="1:10" x14ac:dyDescent="0.25">
      <c r="A13" s="2" t="s">
        <v>13</v>
      </c>
      <c r="B13" s="9">
        <f>B10-B11-B12</f>
        <v>50.200000000000031</v>
      </c>
      <c r="C13" s="9">
        <f>C10-C11-C12</f>
        <v>38.400000000000013</v>
      </c>
      <c r="D13" s="9">
        <f>D10-D11-D12</f>
        <v>78.20000000000006</v>
      </c>
      <c r="E13" s="9">
        <f>E10-E11-E12</f>
        <v>99.999999999999972</v>
      </c>
      <c r="F13" s="9">
        <f>F10-F11-F12</f>
        <v>137.17000000000007</v>
      </c>
    </row>
    <row r="14" spans="1:10" x14ac:dyDescent="0.25">
      <c r="A14" s="2" t="s">
        <v>17</v>
      </c>
      <c r="B14" s="26">
        <v>17.600000000000001</v>
      </c>
      <c r="C14" s="26">
        <v>13.1</v>
      </c>
      <c r="D14" s="26">
        <v>26.2</v>
      </c>
      <c r="E14" s="26">
        <v>39.200000000000003</v>
      </c>
      <c r="F14" s="26">
        <f>H14*F13</f>
        <v>53.770640000000043</v>
      </c>
      <c r="H14" s="8">
        <f>E14/E13</f>
        <v>0.39200000000000013</v>
      </c>
      <c r="I14" s="2" t="s">
        <v>44</v>
      </c>
    </row>
    <row r="15" spans="1:10" x14ac:dyDescent="0.25">
      <c r="A15" s="2" t="s">
        <v>18</v>
      </c>
      <c r="B15" s="9">
        <f>B13-B14</f>
        <v>32.60000000000003</v>
      </c>
      <c r="C15" s="9">
        <f>C13-C14</f>
        <v>25.300000000000011</v>
      </c>
      <c r="D15" s="9">
        <f>D13-D14</f>
        <v>52.000000000000057</v>
      </c>
      <c r="E15" s="9">
        <f>E13-E14</f>
        <v>60.799999999999969</v>
      </c>
      <c r="F15" s="9">
        <f>F13-F14</f>
        <v>83.39936000000003</v>
      </c>
    </row>
    <row r="16" spans="1:10" x14ac:dyDescent="0.25">
      <c r="B16" s="9"/>
      <c r="C16" s="9"/>
      <c r="D16" s="9"/>
      <c r="E16" s="15"/>
      <c r="F16" s="11"/>
    </row>
    <row r="17" spans="1:11" x14ac:dyDescent="0.25">
      <c r="A17" s="4" t="s">
        <v>8</v>
      </c>
      <c r="B17" s="9"/>
      <c r="C17" s="9"/>
      <c r="E17" s="11"/>
      <c r="F17" s="9"/>
    </row>
    <row r="18" spans="1:11" x14ac:dyDescent="0.25">
      <c r="A18" s="2" t="s">
        <v>0</v>
      </c>
      <c r="B18" s="9">
        <v>120.1</v>
      </c>
      <c r="C18" s="9">
        <v>105.2</v>
      </c>
      <c r="D18" s="9">
        <v>66.8</v>
      </c>
      <c r="E18" s="9">
        <v>9.4</v>
      </c>
      <c r="F18" s="28">
        <f>F29+F30-F19-F20-F21-F23</f>
        <v>-169.27063999999964</v>
      </c>
      <c r="H18" s="16" t="s">
        <v>53</v>
      </c>
      <c r="J18" s="17" t="s">
        <v>54</v>
      </c>
      <c r="K18" s="18">
        <f>F8*0.08</f>
        <v>109.07520000000001</v>
      </c>
    </row>
    <row r="19" spans="1:11" x14ac:dyDescent="0.25">
      <c r="A19" s="2" t="s">
        <v>1</v>
      </c>
      <c r="B19" s="9">
        <v>90.6</v>
      </c>
      <c r="C19" s="9">
        <v>99.5</v>
      </c>
      <c r="D19" s="9">
        <v>119.5</v>
      </c>
      <c r="E19" s="9">
        <v>146.4</v>
      </c>
      <c r="F19" s="9">
        <f>H19*F8/365</f>
        <v>190.32000000000005</v>
      </c>
      <c r="H19" s="7">
        <f>'Exh 2'!E15</f>
        <v>50.949656750572089</v>
      </c>
      <c r="I19" s="2" t="s">
        <v>45</v>
      </c>
    </row>
    <row r="20" spans="1:11" x14ac:dyDescent="0.25">
      <c r="A20" s="2" t="s">
        <v>14</v>
      </c>
      <c r="B20" s="9">
        <v>468.3</v>
      </c>
      <c r="C20" s="9">
        <v>507.6</v>
      </c>
      <c r="D20" s="9">
        <v>523.4</v>
      </c>
      <c r="E20" s="9">
        <v>656.9</v>
      </c>
      <c r="F20" s="12">
        <f>H20*F9/365</f>
        <v>853.96999999999991</v>
      </c>
      <c r="H20" s="7">
        <f>'Exh 2'!E16</f>
        <v>476.29817242749306</v>
      </c>
      <c r="I20" s="2" t="s">
        <v>55</v>
      </c>
    </row>
    <row r="21" spans="1:11" x14ac:dyDescent="0.25">
      <c r="A21" s="2" t="s">
        <v>15</v>
      </c>
      <c r="B21" s="26">
        <v>20.9</v>
      </c>
      <c r="C21" s="26">
        <v>19.3</v>
      </c>
      <c r="D21" s="26">
        <v>22.6</v>
      </c>
      <c r="E21" s="26">
        <v>20.9</v>
      </c>
      <c r="F21" s="26">
        <f>H21*F8</f>
        <v>27.169999999999998</v>
      </c>
      <c r="H21" s="8">
        <f>E21/E8</f>
        <v>1.9927536231884056E-2</v>
      </c>
      <c r="I21" s="2" t="s">
        <v>43</v>
      </c>
    </row>
    <row r="22" spans="1:11" x14ac:dyDescent="0.25">
      <c r="A22" s="2" t="s">
        <v>6</v>
      </c>
      <c r="B22" s="13">
        <f>SUM(B18:B21)</f>
        <v>699.9</v>
      </c>
      <c r="C22" s="13">
        <f>SUM(C18:C21)</f>
        <v>731.59999999999991</v>
      </c>
      <c r="D22" s="13">
        <f>SUM(D18:D21)</f>
        <v>732.30000000000007</v>
      </c>
      <c r="E22" s="13">
        <f>SUM(E18:E21)</f>
        <v>833.6</v>
      </c>
      <c r="F22" s="13">
        <f>SUM(F18:F21)</f>
        <v>902.18936000000031</v>
      </c>
    </row>
    <row r="23" spans="1:11" x14ac:dyDescent="0.25">
      <c r="A23" s="2" t="s">
        <v>47</v>
      </c>
      <c r="B23" s="26">
        <v>332.1</v>
      </c>
      <c r="C23" s="26">
        <v>332.5</v>
      </c>
      <c r="D23" s="26">
        <v>384.3</v>
      </c>
      <c r="E23" s="26">
        <v>347.9</v>
      </c>
      <c r="F23" s="26">
        <f>E23+F32-F12</f>
        <v>376.9</v>
      </c>
      <c r="I23" s="2" t="s">
        <v>48</v>
      </c>
    </row>
    <row r="24" spans="1:11" x14ac:dyDescent="0.25">
      <c r="A24" s="2" t="s">
        <v>5</v>
      </c>
      <c r="B24" s="9">
        <f>B22+B23</f>
        <v>1032</v>
      </c>
      <c r="C24" s="9">
        <f>C22+C23</f>
        <v>1064.0999999999999</v>
      </c>
      <c r="D24" s="9">
        <f>D22+D23</f>
        <v>1116.6000000000001</v>
      </c>
      <c r="E24" s="9">
        <f>E22+E23</f>
        <v>1181.5</v>
      </c>
      <c r="F24" s="9">
        <f>F22+F23</f>
        <v>1279.0893600000004</v>
      </c>
    </row>
    <row r="25" spans="1:11" x14ac:dyDescent="0.25">
      <c r="B25" s="13"/>
      <c r="C25" s="13"/>
      <c r="D25" s="13"/>
      <c r="E25" s="13"/>
      <c r="F25" s="13"/>
    </row>
    <row r="26" spans="1:11" x14ac:dyDescent="0.25">
      <c r="A26" s="2" t="s">
        <v>2</v>
      </c>
      <c r="B26" s="9">
        <v>6</v>
      </c>
      <c r="C26" s="9">
        <v>5.3</v>
      </c>
      <c r="D26" s="9">
        <v>4.5</v>
      </c>
      <c r="E26" s="9">
        <v>5</v>
      </c>
      <c r="F26" s="9">
        <f>H26*F33/365</f>
        <v>6.5</v>
      </c>
      <c r="H26" s="7">
        <f>'Exh 2'!E17</f>
        <v>9.8595353862776882</v>
      </c>
      <c r="I26" s="2" t="s">
        <v>45</v>
      </c>
    </row>
    <row r="27" spans="1:11" x14ac:dyDescent="0.25">
      <c r="A27" s="2" t="s">
        <v>3</v>
      </c>
      <c r="B27" s="9">
        <v>19.7</v>
      </c>
      <c r="C27" s="9">
        <v>22</v>
      </c>
      <c r="D27" s="9">
        <v>22.1</v>
      </c>
      <c r="E27" s="9">
        <v>24.4</v>
      </c>
      <c r="F27" s="9">
        <f>H27*F8</f>
        <v>31.72</v>
      </c>
      <c r="H27" s="8">
        <f>E27/E8</f>
        <v>2.3264683447749807E-2</v>
      </c>
      <c r="I27" s="2" t="s">
        <v>43</v>
      </c>
    </row>
    <row r="28" spans="1:11" x14ac:dyDescent="0.25">
      <c r="A28" s="2" t="s">
        <v>16</v>
      </c>
      <c r="B28" s="26">
        <v>10.199999999999999</v>
      </c>
      <c r="C28" s="26">
        <v>15.4</v>
      </c>
      <c r="D28" s="26">
        <v>16.600000000000001</v>
      </c>
      <c r="E28" s="26">
        <v>17.899999999999999</v>
      </c>
      <c r="F28" s="26">
        <f>H28*F8</f>
        <v>23.270000000000003</v>
      </c>
      <c r="H28" s="8">
        <f>E28/E8</f>
        <v>1.7067124332570557E-2</v>
      </c>
      <c r="I28" s="2" t="s">
        <v>43</v>
      </c>
    </row>
    <row r="29" spans="1:11" x14ac:dyDescent="0.25">
      <c r="A29" s="2" t="s">
        <v>25</v>
      </c>
      <c r="B29" s="13">
        <f>SUM(B26:B28)</f>
        <v>35.9</v>
      </c>
      <c r="C29" s="13">
        <f>SUM(C26:C28)</f>
        <v>42.7</v>
      </c>
      <c r="D29" s="13">
        <f>SUM(D26:D28)</f>
        <v>43.2</v>
      </c>
      <c r="E29" s="13">
        <f>SUM(E26:E28)</f>
        <v>47.3</v>
      </c>
      <c r="F29" s="13">
        <f>SUM(F26:F28)</f>
        <v>61.49</v>
      </c>
    </row>
    <row r="30" spans="1:11" x14ac:dyDescent="0.25">
      <c r="A30" s="2" t="s">
        <v>61</v>
      </c>
      <c r="B30" s="9">
        <f>B24-B29</f>
        <v>996.1</v>
      </c>
      <c r="C30" s="9">
        <f>B30+C15</f>
        <v>1021.4000000000001</v>
      </c>
      <c r="D30" s="9">
        <f>C30+D15</f>
        <v>1073.4000000000001</v>
      </c>
      <c r="E30" s="9">
        <f>D30+E15</f>
        <v>1134.2</v>
      </c>
      <c r="F30" s="9">
        <f>E30+F15</f>
        <v>1217.5993600000002</v>
      </c>
    </row>
    <row r="31" spans="1:11" x14ac:dyDescent="0.25">
      <c r="B31" s="9"/>
      <c r="C31" s="9"/>
      <c r="D31" s="9"/>
      <c r="E31" s="9"/>
      <c r="F31" s="9"/>
    </row>
    <row r="32" spans="1:11" x14ac:dyDescent="0.25">
      <c r="A32" s="2" t="s">
        <v>26</v>
      </c>
      <c r="B32" s="9">
        <v>22</v>
      </c>
      <c r="C32" s="9">
        <v>38.799999999999997</v>
      </c>
      <c r="D32" s="9">
        <v>88.1</v>
      </c>
      <c r="E32" s="9">
        <v>4.5</v>
      </c>
      <c r="F32" s="9">
        <v>75</v>
      </c>
      <c r="I32" s="2" t="s">
        <v>46</v>
      </c>
    </row>
    <row r="33" spans="1:9" x14ac:dyDescent="0.25">
      <c r="A33" s="2" t="s">
        <v>62</v>
      </c>
      <c r="B33" s="2">
        <v>140.80000000000001</v>
      </c>
      <c r="C33" s="2">
        <v>145.19999999999999</v>
      </c>
      <c r="D33" s="2">
        <v>161.19999999999999</v>
      </c>
      <c r="E33" s="2">
        <v>185.1</v>
      </c>
      <c r="F33" s="9">
        <f>H33*F9</f>
        <v>240.62999999999997</v>
      </c>
      <c r="H33" s="6">
        <f>E33/E9</f>
        <v>0.36769964243146602</v>
      </c>
      <c r="I33" s="2" t="s">
        <v>64</v>
      </c>
    </row>
    <row r="34" spans="1:9" x14ac:dyDescent="0.25">
      <c r="A34" s="2" t="s">
        <v>35</v>
      </c>
      <c r="B34" s="9">
        <f>B22-B29</f>
        <v>664</v>
      </c>
      <c r="C34" s="9">
        <f>C22-C29</f>
        <v>688.89999999999986</v>
      </c>
      <c r="D34" s="9">
        <f>D22-D29</f>
        <v>689.1</v>
      </c>
      <c r="E34" s="9">
        <f>E22-E29</f>
        <v>786.30000000000007</v>
      </c>
      <c r="F34" s="9">
        <f>F22-F29</f>
        <v>840.6993600000003</v>
      </c>
      <c r="I34" s="2" t="s">
        <v>60</v>
      </c>
    </row>
    <row r="44" spans="1:9" x14ac:dyDescent="0.25">
      <c r="C44" s="9"/>
      <c r="D44" s="9"/>
      <c r="E44" s="9"/>
      <c r="F44" s="9"/>
    </row>
  </sheetData>
  <mergeCells count="3">
    <mergeCell ref="A1:J1"/>
    <mergeCell ref="A2:J2"/>
    <mergeCell ref="A3:J3"/>
  </mergeCells>
  <phoneticPr fontId="7" type="noConversion"/>
  <pageMargins left="0.75" right="0.75" top="1" bottom="1" header="0.5" footer="0.5"/>
  <pageSetup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sqref="A1:I1"/>
    </sheetView>
  </sheetViews>
  <sheetFormatPr defaultRowHeight="12.75" x14ac:dyDescent="0.2"/>
  <cols>
    <col min="2" max="2" width="19" customWidth="1"/>
  </cols>
  <sheetData>
    <row r="1" spans="1:9" s="2" customFormat="1" ht="15.75" x14ac:dyDescent="0.25">
      <c r="A1" s="35" t="s">
        <v>59</v>
      </c>
      <c r="B1" s="35"/>
      <c r="C1" s="35"/>
      <c r="D1" s="35"/>
      <c r="E1" s="35"/>
      <c r="F1" s="35"/>
      <c r="G1" s="35"/>
      <c r="H1" s="35"/>
      <c r="I1" s="35"/>
    </row>
    <row r="2" spans="1:9" s="2" customFormat="1" ht="15.75" x14ac:dyDescent="0.25">
      <c r="A2" s="36" t="s">
        <v>36</v>
      </c>
      <c r="B2" s="36"/>
      <c r="C2" s="36"/>
      <c r="D2" s="36"/>
      <c r="E2" s="36"/>
      <c r="F2" s="36"/>
      <c r="G2" s="36"/>
      <c r="H2" s="36"/>
      <c r="I2" s="36"/>
    </row>
    <row r="3" spans="1:9" s="2" customFormat="1" ht="15.75" x14ac:dyDescent="0.25">
      <c r="A3" s="35" t="s">
        <v>77</v>
      </c>
      <c r="B3" s="35"/>
      <c r="C3" s="35"/>
      <c r="D3" s="35"/>
      <c r="E3" s="35"/>
      <c r="F3" s="35"/>
      <c r="G3" s="35"/>
      <c r="H3" s="35"/>
      <c r="I3" s="35"/>
    </row>
    <row r="5" spans="1:9" s="2" customFormat="1" ht="15.75" x14ac:dyDescent="0.25">
      <c r="B5" s="1"/>
      <c r="C5" s="3"/>
      <c r="D5" s="24">
        <v>2003</v>
      </c>
      <c r="E5" s="24">
        <v>2004</v>
      </c>
      <c r="F5" s="24">
        <v>2005</v>
      </c>
      <c r="G5" s="27" t="s">
        <v>39</v>
      </c>
    </row>
    <row r="7" spans="1:9" ht="15.75" x14ac:dyDescent="0.25">
      <c r="B7" s="4" t="s">
        <v>57</v>
      </c>
    </row>
    <row r="8" spans="1:9" ht="15.75" x14ac:dyDescent="0.25">
      <c r="B8" s="4"/>
      <c r="C8" s="2"/>
      <c r="D8" s="2"/>
      <c r="E8" s="2"/>
      <c r="F8" s="2"/>
      <c r="G8" s="2"/>
    </row>
    <row r="9" spans="1:9" ht="15.75" x14ac:dyDescent="0.25">
      <c r="B9" s="2" t="s">
        <v>49</v>
      </c>
      <c r="C9" s="2"/>
      <c r="D9" s="9">
        <f>'Exh TN1'!C13</f>
        <v>38.400000000000013</v>
      </c>
      <c r="E9" s="9">
        <f>'Exh TN1'!D13</f>
        <v>78.20000000000006</v>
      </c>
      <c r="F9" s="9">
        <f>'Exh TN1'!E13</f>
        <v>99.999999999999972</v>
      </c>
      <c r="G9" s="9">
        <f>'Exh TN1'!F13</f>
        <v>137.17000000000007</v>
      </c>
    </row>
    <row r="10" spans="1:9" ht="15.75" x14ac:dyDescent="0.25">
      <c r="B10" s="2" t="s">
        <v>50</v>
      </c>
      <c r="C10" s="2"/>
      <c r="D10" s="9">
        <f>'Exh TN1'!C14</f>
        <v>13.1</v>
      </c>
      <c r="E10" s="9">
        <f>'Exh TN1'!D14</f>
        <v>26.2</v>
      </c>
      <c r="F10" s="9">
        <f>'Exh TN1'!E14</f>
        <v>39.200000000000003</v>
      </c>
      <c r="G10" s="9">
        <f>'Exh TN1'!F14</f>
        <v>53.770640000000043</v>
      </c>
    </row>
    <row r="11" spans="1:9" ht="15.75" x14ac:dyDescent="0.25">
      <c r="B11" s="2" t="s">
        <v>32</v>
      </c>
      <c r="C11" s="2"/>
      <c r="D11" s="26">
        <f>'Exh TN1'!C12</f>
        <v>38.4</v>
      </c>
      <c r="E11" s="26">
        <f>'Exh TN1'!D12</f>
        <v>36.299999999999997</v>
      </c>
      <c r="F11" s="26">
        <f>'Exh TN1'!E12</f>
        <v>40.9</v>
      </c>
      <c r="G11" s="26">
        <f>'Exh TN1'!F12</f>
        <v>46</v>
      </c>
    </row>
    <row r="12" spans="1:9" ht="15.75" x14ac:dyDescent="0.25">
      <c r="B12" s="2" t="s">
        <v>51</v>
      </c>
      <c r="C12" s="2"/>
      <c r="D12" s="9">
        <f>D9-D10+D11</f>
        <v>63.70000000000001</v>
      </c>
      <c r="E12" s="9">
        <f>E9-E10+E11</f>
        <v>88.300000000000054</v>
      </c>
      <c r="F12" s="9">
        <f>F9-F10+F11</f>
        <v>101.69999999999996</v>
      </c>
      <c r="G12" s="9">
        <f>G9-G10+G11</f>
        <v>129.39936000000003</v>
      </c>
    </row>
    <row r="13" spans="1:9" ht="15.75" x14ac:dyDescent="0.25">
      <c r="B13" s="2" t="s">
        <v>33</v>
      </c>
      <c r="C13" s="2"/>
      <c r="D13" s="9">
        <f>'Exh TN1'!C32</f>
        <v>38.799999999999997</v>
      </c>
      <c r="E13" s="9">
        <f>'Exh TN1'!D32</f>
        <v>88.1</v>
      </c>
      <c r="F13" s="9">
        <f>'Exh TN1'!E32</f>
        <v>4.5</v>
      </c>
      <c r="G13" s="9">
        <f>'Exh TN1'!F32</f>
        <v>75</v>
      </c>
    </row>
    <row r="14" spans="1:9" ht="15.75" x14ac:dyDescent="0.25">
      <c r="B14" s="2" t="s">
        <v>34</v>
      </c>
      <c r="C14" s="2"/>
      <c r="D14" s="26">
        <f>('Exh TN1'!C34-'Exh TN1'!B34)</f>
        <v>24.899999999999864</v>
      </c>
      <c r="E14" s="26">
        <f>('Exh TN1'!D34-'Exh TN1'!C34)</f>
        <v>0.20000000000015916</v>
      </c>
      <c r="F14" s="26">
        <f>('Exh TN1'!E34-'Exh TN1'!D34)</f>
        <v>97.200000000000045</v>
      </c>
      <c r="G14" s="26">
        <f>('Exh TN1'!F34-'Exh TN1'!E34)</f>
        <v>54.399360000000229</v>
      </c>
    </row>
    <row r="15" spans="1:9" ht="15.75" x14ac:dyDescent="0.25">
      <c r="B15" s="2" t="s">
        <v>52</v>
      </c>
      <c r="C15" s="2"/>
      <c r="D15" s="9">
        <f>D12-D13-D14</f>
        <v>1.4921397450962104E-13</v>
      </c>
      <c r="E15" s="9">
        <f>E12-E13-E14</f>
        <v>-9.9475983006414026E-14</v>
      </c>
      <c r="F15" s="9">
        <f>F12-F13-F14</f>
        <v>0</v>
      </c>
      <c r="G15" s="9">
        <f>G12-G13-G14</f>
        <v>-1.9895196601282805E-13</v>
      </c>
    </row>
    <row r="18" spans="2:7" ht="15.75" x14ac:dyDescent="0.25">
      <c r="B18" s="4" t="s">
        <v>58</v>
      </c>
    </row>
    <row r="19" spans="2:7" ht="15.75" x14ac:dyDescent="0.25">
      <c r="B19" s="4"/>
      <c r="C19" s="2"/>
      <c r="D19" s="2"/>
      <c r="E19" s="2"/>
      <c r="F19" s="2"/>
      <c r="G19" s="2"/>
    </row>
    <row r="20" spans="2:7" ht="15.75" x14ac:dyDescent="0.25">
      <c r="B20" s="2" t="s">
        <v>49</v>
      </c>
      <c r="C20" s="2"/>
      <c r="D20" s="9">
        <f>'Exh TN1'!C13</f>
        <v>38.400000000000013</v>
      </c>
      <c r="E20" s="9">
        <f>'Exh TN1'!D13</f>
        <v>78.20000000000006</v>
      </c>
      <c r="F20" s="9">
        <f>'Exh TN1'!E13</f>
        <v>99.999999999999972</v>
      </c>
      <c r="G20" s="9">
        <f>'Exh TN1'!F13</f>
        <v>137.17000000000007</v>
      </c>
    </row>
    <row r="21" spans="2:7" ht="15.75" x14ac:dyDescent="0.25">
      <c r="B21" s="2" t="s">
        <v>50</v>
      </c>
      <c r="C21" s="2"/>
      <c r="D21" s="9">
        <f>'Exh TN1'!C14</f>
        <v>13.1</v>
      </c>
      <c r="E21" s="9">
        <f>'Exh TN1'!D14</f>
        <v>26.2</v>
      </c>
      <c r="F21" s="9">
        <f>'Exh TN1'!E14</f>
        <v>39.200000000000003</v>
      </c>
      <c r="G21" s="9">
        <f>'Exh TN1'!F14</f>
        <v>53.770640000000043</v>
      </c>
    </row>
    <row r="22" spans="2:7" ht="15.75" x14ac:dyDescent="0.25">
      <c r="B22" s="2" t="s">
        <v>32</v>
      </c>
      <c r="C22" s="2"/>
      <c r="D22" s="26">
        <f>'Exh TN1'!C12</f>
        <v>38.4</v>
      </c>
      <c r="E22" s="26">
        <f>'Exh TN1'!D12</f>
        <v>36.299999999999997</v>
      </c>
      <c r="F22" s="26">
        <f>'Exh TN1'!E12</f>
        <v>40.9</v>
      </c>
      <c r="G22" s="26">
        <f>'Exh TN1'!F12</f>
        <v>46</v>
      </c>
    </row>
    <row r="23" spans="2:7" ht="15.75" x14ac:dyDescent="0.25">
      <c r="B23" s="2" t="s">
        <v>51</v>
      </c>
      <c r="C23" s="2"/>
      <c r="D23" s="9">
        <f>D20-D21+D22</f>
        <v>63.70000000000001</v>
      </c>
      <c r="E23" s="9">
        <f>E20-E21+E22</f>
        <v>88.300000000000054</v>
      </c>
      <c r="F23" s="9">
        <f>F20-F21+F22</f>
        <v>101.69999999999996</v>
      </c>
      <c r="G23" s="9">
        <f>G20-G21+G22</f>
        <v>129.39936000000003</v>
      </c>
    </row>
    <row r="24" spans="2:7" ht="15.75" x14ac:dyDescent="0.25">
      <c r="B24" s="2" t="s">
        <v>33</v>
      </c>
      <c r="C24" s="2"/>
      <c r="D24" s="9">
        <f>'Exh TN1'!C32</f>
        <v>38.799999999999997</v>
      </c>
      <c r="E24" s="9">
        <f>'Exh TN1'!D32</f>
        <v>88.1</v>
      </c>
      <c r="F24" s="9">
        <f>'Exh TN1'!E32</f>
        <v>4.5</v>
      </c>
      <c r="G24" s="9">
        <f>'Exh TN1'!F32</f>
        <v>75</v>
      </c>
    </row>
    <row r="25" spans="2:7" ht="15.75" x14ac:dyDescent="0.25">
      <c r="B25" s="2" t="s">
        <v>34</v>
      </c>
      <c r="C25" s="2"/>
      <c r="D25" s="26">
        <f>('Exh TN1'!C34-'Exh TN1'!B34)</f>
        <v>24.899999999999864</v>
      </c>
      <c r="E25" s="26">
        <f>('Exh TN1'!D34-'Exh TN1'!C34)</f>
        <v>0.20000000000015916</v>
      </c>
      <c r="F25" s="26">
        <f>('Exh TN1'!E34-'Exh TN1'!D34)</f>
        <v>97.200000000000045</v>
      </c>
      <c r="G25" s="26">
        <f>('Exh TN1'!F34-'Exh TN1'!E34)+'Exh TN1'!K18-'Exh TN1'!F18</f>
        <v>332.74519999999984</v>
      </c>
    </row>
    <row r="26" spans="2:7" ht="15.75" x14ac:dyDescent="0.25">
      <c r="B26" s="2" t="s">
        <v>52</v>
      </c>
      <c r="C26" s="2"/>
      <c r="D26" s="9">
        <f>D23-D24-D25</f>
        <v>1.4921397450962104E-13</v>
      </c>
      <c r="E26" s="9">
        <f>E23-E24-E25</f>
        <v>-9.9475983006414026E-14</v>
      </c>
      <c r="F26" s="9">
        <f>F23-F24-F25</f>
        <v>0</v>
      </c>
      <c r="G26" s="28">
        <f>G23-G24-G25</f>
        <v>-278.34583999999984</v>
      </c>
    </row>
  </sheetData>
  <mergeCells count="3">
    <mergeCell ref="A1:I1"/>
    <mergeCell ref="A2:I2"/>
    <mergeCell ref="A3:I3"/>
  </mergeCells>
  <phoneticPr fontId="7" type="noConversion"/>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pc="http://schemas.microsoft.com/office/infopath/2007/PartnerControls" xmlns:xsi="http://www.w3.org/2001/XMLSchema-instance">
  <documentManagement>
    <Dashboard_x002a_ xmlns="ec868678-deb6-48cf-896b-119bf5e2249b">
      <Url>http://cm3.darden.virginia.edu/CMO/WorkflowDashboard.aspx?wf=854</Url>
      <Description>Workflow Dashboard</Description>
    </Dashboard_x002a_>
    <Document_x0020_Type xmlns="ec868678-deb6-48cf-896b-119bf5e2249b">Supplemental File</Document_x0020_Type>
    <Metadata_x0020_Form_x0020_URL_x002a_ xmlns="ec868678-deb6-48cf-896b-119bf5e2249b">
      <Url>http://cm3.darden.virginia.edu/CMO/Gold%20Metadata/DispFormMeta.aspx?ID=24691</Url>
      <Description>View Document Metadata</Description>
    </Metadata_x0020_Form_x0020_URL_x002a_>
    <Faculty_x0020_Sponsor_x002a_ xmlns="ec868678-deb6-48cf-896b-119bf5e2249b">
      <UserInfo>
        <DisplayName>Schill, Michael</DisplayName>
        <AccountId>122</AccountId>
        <AccountType/>
      </UserInfo>
    </Faculty_x0020_Sponsor_x002a_>
    <DBP_x0020_Editor_x002a_ xmlns="ec868678-deb6-48cf-896b-119bf5e2249b">
      <UserInfo>
        <DisplayName>Stevenson, Donald</DisplayName>
        <AccountId>19</AccountId>
        <AccountType/>
      </UserInfo>
    </DBP_x0020_Editor_x002a_>
    <Metadata_x0020_Link_x0020_ID xmlns="ec868678-deb6-48cf-896b-119bf5e2249b">104b3bf7-260a-4cb5-bdd6-d62d476b3ec4</Metadata_x0020_Link_x0020_ID>
    <Subject_x0020_Area xmlns="ec868678-deb6-48cf-896b-119bf5e2249b">Finance</Subject_x0020_Area>
    <Approver_x002a_ xmlns="ec868678-deb6-48cf-896b-119bf5e2249b">
      <UserInfo>
        <DisplayName>Schill, Michael</DisplayName>
        <AccountId>122</AccountId>
        <AccountType/>
      </UserInfo>
    </Approver_x002a_>
    <MetadataLibraryDisplayFormLink xmlns="82207545-987c-4df2-827d-742bde27eac5" xsi:nil="true"/>
    <MetadataLibrary xmlns="82207545-987c-4df2-827d-742bde27eac5" xsi:nil="true"/>
    <MetadataID xmlns="82207545-987c-4df2-827d-742bde27eac5" xsi:nil="true"/>
    <PrimaryAuthor xmlns="82207545-987c-4df2-827d-742bde27eac5">Michael Schill</PrimaryAuthor>
    <DateOfApproval xmlns="82207545-987c-4df2-827d-742bde27eac5" xsi:nil="true"/>
    <VersionModifierName xmlns="82207545-987c-4df2-827d-742bde27eac5">DARDEN\woodse</VersionModifierName>
    <RejectionText xmlns="82207545-987c-4df2-827d-742bde27eac5" xsi:nil="true"/>
    <DateInEditing xmlns="82207545-987c-4df2-827d-742bde27eac5" xsi:nil="true"/>
    <CheckinCommentLine xmlns="82207545-987c-4df2-827d-742bde27eac5" xsi:nil="true"/>
    <ApprovalState xmlns="82207545-987c-4df2-827d-742bde27eac5">New Document</ApprovalState>
    <DatePending xmlns="82207545-987c-4df2-827d-742bde27eac5" xsi:nil="true"/>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FC88B602DD77EF48A07DCBF2B238F6DA" ma:contentTypeVersion="77" ma:contentTypeDescription="Create a new document." ma:contentTypeScope="" ma:versionID="6f65bd87b856f4c89742648cd51b8c59">
  <xsd:schema xmlns:xsd="http://www.w3.org/2001/XMLSchema" xmlns:p="http://schemas.microsoft.com/office/2006/metadata/properties" xmlns:ns2="82207545-987c-4df2-827d-742bde27eac5" xmlns:ns3="ec868678-deb6-48cf-896b-119bf5e2249b" targetNamespace="http://schemas.microsoft.com/office/2006/metadata/properties" ma:root="true" ma:fieldsID="a65ed7353f1cdfe266144dd599d14120" ns2:_="" ns3:_="">
    <xsd:import namespace="82207545-987c-4df2-827d-742bde27eac5"/>
    <xsd:import namespace="ec868678-deb6-48cf-896b-119bf5e2249b"/>
    <xsd:element name="properties">
      <xsd:complexType>
        <xsd:sequence>
          <xsd:element name="documentManagement">
            <xsd:complexType>
              <xsd:all>
                <xsd:element ref="ns2:PrimaryAuthor" minOccurs="0"/>
                <xsd:element ref="ns2:ApprovalState" minOccurs="0"/>
                <xsd:element ref="ns2:DateOfApproval" minOccurs="0"/>
                <xsd:element ref="ns2:CheckinCommentLine" minOccurs="0"/>
                <xsd:element ref="ns2:VersionModifierName" minOccurs="0"/>
                <xsd:element ref="ns2:DateInEditing" minOccurs="0"/>
                <xsd:element ref="ns2:DatePending" minOccurs="0"/>
                <xsd:element ref="ns2:MetadataLibrary" minOccurs="0"/>
                <xsd:element ref="ns2:MetadataID" minOccurs="0"/>
                <xsd:element ref="ns2:MetadataLibraryDisplayFormLink" minOccurs="0"/>
                <xsd:element ref="ns2:RejectionText" minOccurs="0"/>
                <xsd:element ref="ns3:Approver_x002a_" minOccurs="0"/>
                <xsd:element ref="ns3:Dashboard_x002a_" minOccurs="0"/>
                <xsd:element ref="ns3:DBP_x0020_Editor_x002a_" minOccurs="0"/>
                <xsd:element ref="ns3:Faculty_x0020_Sponsor_x002a_" minOccurs="0"/>
                <xsd:element ref="ns3:Metadata_x0020_Link_x0020_ID" minOccurs="0"/>
                <xsd:element ref="ns3:Metadata_x0020_Form_x0020_URL_x002a_" minOccurs="0"/>
                <xsd:element ref="ns3:Document_x0020_Type" minOccurs="0"/>
                <xsd:element ref="ns3:Subject_x0020_Area" minOccurs="0"/>
              </xsd:all>
            </xsd:complexType>
          </xsd:element>
        </xsd:sequence>
      </xsd:complexType>
    </xsd:element>
  </xsd:schema>
  <xsd:schema xmlns:xsd="http://www.w3.org/2001/XMLSchema" xmlns:dms="http://schemas.microsoft.com/office/2006/documentManagement/types" targetNamespace="82207545-987c-4df2-827d-742bde27eac5" elementFormDefault="qualified">
    <xsd:import namespace="http://schemas.microsoft.com/office/2006/documentManagement/types"/>
    <xsd:element name="PrimaryAuthor" ma:index="8" nillable="true" ma:displayName="Primary Author" ma:hidden="true" ma:internalName="PrimaryAuthor">
      <xsd:simpleType>
        <xsd:restriction base="dms:Text"/>
      </xsd:simpleType>
    </xsd:element>
    <xsd:element name="ApprovalState" ma:index="9" nillable="true" ma:displayName="Document Approval" ma:internalName="ApprovalState" ma:readOnly="true">
      <xsd:simpleType>
        <xsd:restriction base="dms:Text"/>
      </xsd:simpleType>
    </xsd:element>
    <xsd:element name="DateOfApproval" ma:index="10" nillable="true" ma:displayName="Date Approved" ma:internalName="DateOfApproval" ma:readOnly="true">
      <xsd:simpleType>
        <xsd:restriction base="dms:DateTime"/>
      </xsd:simpleType>
    </xsd:element>
    <xsd:element name="CheckinCommentLine" ma:index="11" nillable="true" ma:displayName="Comment Line" ma:internalName="CheckinCommentLine" ma:readOnly="true">
      <xsd:simpleType>
        <xsd:restriction base="dms:Text"/>
      </xsd:simpleType>
    </xsd:element>
    <xsd:element name="VersionModifierName" ma:index="12" nillable="true" ma:displayName="VM Name" ma:internalName="VersionModifierName" ma:readOnly="true">
      <xsd:simpleType>
        <xsd:restriction base="dms:Text"/>
      </xsd:simpleType>
    </xsd:element>
    <xsd:element name="DateInEditing" ma:index="13" nillable="true" ma:displayName="Date Editing Began" ma:internalName="DateInEditing" ma:readOnly="true">
      <xsd:simpleType>
        <xsd:restriction base="dms:DateTime"/>
      </xsd:simpleType>
    </xsd:element>
    <xsd:element name="DatePending" ma:index="14" nillable="true" ma:displayName="Date Approval Sent" ma:internalName="DatePending" ma:readOnly="true">
      <xsd:simpleType>
        <xsd:restriction base="dms:DateTime"/>
      </xsd:simpleType>
    </xsd:element>
    <xsd:element name="MetadataLibrary" ma:index="15" nillable="true" ma:displayName="Metadata Library" ma:hidden="true" ma:internalName="MetadataLibrary">
      <xsd:simpleType>
        <xsd:restriction base="dms:Text"/>
      </xsd:simpleType>
    </xsd:element>
    <xsd:element name="MetadataID" ma:index="16" nillable="true" ma:displayName="Metadata ID" ma:hidden="true" ma:internalName="MetadataID">
      <xsd:simpleType>
        <xsd:restriction base="dms:Text"/>
      </xsd:simpleType>
    </xsd:element>
    <xsd:element name="MetadataLibraryDisplayFormLink" ma:index="17" nillable="true" ma:displayName="Display Form Link" ma:hidden="true" ma:internalName="MetadataLibraryDisplayFormLink">
      <xsd:simpleType>
        <xsd:restriction base="dms:Text"/>
      </xsd:simpleType>
    </xsd:element>
    <xsd:element name="RejectionText" ma:index="18" nillable="true" ma:displayName="Rejection Text" ma:internalName="RejectionText" ma:readOnly="true">
      <xsd:simpleType>
        <xsd:restriction base="dms:Text"/>
      </xsd:simpleType>
    </xsd:element>
  </xsd:schema>
  <xsd:schema xmlns:xsd="http://www.w3.org/2001/XMLSchema" xmlns:dms="http://schemas.microsoft.com/office/2006/documentManagement/types" targetNamespace="ec868678-deb6-48cf-896b-119bf5e2249b" elementFormDefault="qualified">
    <xsd:import namespace="http://schemas.microsoft.com/office/2006/documentManagement/types"/>
    <xsd:element name="Approver_x002a_" ma:index="20" nillable="true" ma:displayName="Approver" ma:list="UserInfo" ma:internalName="Approver_x002A_"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shboard_x002a_" ma:index="21" nillable="true" ma:displayName="Dashboard" ma:format="Hyperlink" ma:internalName="Dashboard_x002A_"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DBP_x0020_Editor_x002a_" ma:index="22" nillable="true" ma:displayName="DBP Editor" ma:list="UserInfo" ma:internalName="DBP_x0020_Editor_x002A_"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aculty_x0020_Sponsor_x002a_" ma:index="23" nillable="true" ma:displayName="Faculty Sponsor" ma:list="UserInfo" ma:internalName="Faculty_x0020_Sponsor_x002A_"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tadata_x0020_Link_x0020_ID" ma:index="24" nillable="true" ma:displayName="File Identification Number" ma:internalName="Metadata_x0020_Link_x0020_ID" ma:readOnly="false">
      <xsd:simpleType>
        <xsd:restriction base="dms:Text">
          <xsd:maxLength value="255"/>
        </xsd:restriction>
      </xsd:simpleType>
    </xsd:element>
    <xsd:element name="Metadata_x0020_Form_x0020_URL_x002a_" ma:index="25" nillable="true" ma:displayName="Metadata Form URL" ma:format="Hyperlink" ma:internalName="Metadata_x0020_Form_x0020_URL_x002A_"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Document_x0020_Type" ma:index="26" nillable="true" ma:displayName="Product Type" ma:format="Dropdown" ma:internalName="Document_x0020_Type" ma:readOnly="false">
      <xsd:simpleType>
        <xsd:restriction base="dms:Choice">
          <xsd:enumeration value="Case"/>
          <xsd:enumeration value="Technical Note"/>
          <xsd:enumeration value="Teaching Note"/>
          <xsd:enumeration value="Supplemental File"/>
          <xsd:enumeration value="Working Paper"/>
          <xsd:enumeration value="Book Chapter"/>
          <xsd:enumeration value="Multimedia Case"/>
          <xsd:enumeration value="Multimedia TN"/>
          <xsd:enumeration value="Simulation"/>
          <xsd:enumeration value="Simulation TN"/>
          <xsd:enumeration value="DCCP"/>
          <xsd:enumeration value="DVD Supplement"/>
          <xsd:enumeration value="VHS Supplement"/>
          <xsd:enumeration value="KIT"/>
          <xsd:enumeration value="Audio"/>
          <xsd:enumeration value="Book"/>
        </xsd:restriction>
      </xsd:simpleType>
    </xsd:element>
    <xsd:element name="Subject_x0020_Area" ma:index="27" nillable="true" ma:displayName="Subject Area" ma:format="Dropdown" ma:internalName="Subject_x0020_Area" ma:readOnly="false">
      <xsd:simpleType>
        <xsd:restriction base="dms:Choice">
          <xsd:enumeration value="Accounting and Control"/>
          <xsd:enumeration value="Business Communications"/>
          <xsd:enumeration value="Business Policy"/>
          <xsd:enumeration value="Computer-Information Technology"/>
          <xsd:enumeration value="Entrepreneurship and Innovation"/>
          <xsd:enumeration value="Ethics"/>
          <xsd:enumeration value="Finance"/>
          <xsd:enumeration value="General"/>
          <xsd:enumeration value="Global Economies and Markets"/>
          <xsd:enumeration value="Marketing"/>
          <xsd:enumeration value="Nonprofit Organizations"/>
          <xsd:enumeration value="Operations Management"/>
          <xsd:enumeration value="Organizational Behavior and Human Resources"/>
          <xsd:enumeration value="Pedagogy and Higher Administration"/>
          <xsd:enumeration value="Personal Assessment and Career Strategy"/>
          <xsd:enumeration value="Quantitative Analysis"/>
          <xsd:enumeration value="Strategy"/>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BF18505D-C933-48B3-8501-CC4E4936503C}">
  <ds:schemaRefs>
    <ds:schemaRef ds:uri="http://schemas.microsoft.com/sharepoint/v3/contenttype/forms"/>
  </ds:schemaRefs>
</ds:datastoreItem>
</file>

<file path=customXml/itemProps2.xml><?xml version="1.0" encoding="utf-8"?>
<ds:datastoreItem xmlns:ds="http://schemas.openxmlformats.org/officeDocument/2006/customXml" ds:itemID="{5C01F56D-BED0-494A-9441-6552F7B78E2C}">
  <ds:schemaRefs>
    <ds:schemaRef ds:uri="http://schemas.microsoft.com/office/2006/metadata/properties"/>
    <ds:schemaRef ds:uri="http://schemas.microsoft.com/office/infopath/2007/PartnerControls"/>
    <ds:schemaRef ds:uri="ec868678-deb6-48cf-896b-119bf5e2249b"/>
    <ds:schemaRef ds:uri="82207545-987c-4df2-827d-742bde27eac5"/>
  </ds:schemaRefs>
</ds:datastoreItem>
</file>

<file path=customXml/itemProps3.xml><?xml version="1.0" encoding="utf-8"?>
<ds:datastoreItem xmlns:ds="http://schemas.openxmlformats.org/officeDocument/2006/customXml" ds:itemID="{C220C3EF-ECE5-4989-B29B-B45D24072989}">
  <ds:schemaRefs>
    <ds:schemaRef ds:uri="http://schemas.microsoft.com/office/2006/metadata/longProperties"/>
  </ds:schemaRefs>
</ds:datastoreItem>
</file>

<file path=customXml/itemProps4.xml><?xml version="1.0" encoding="utf-8"?>
<ds:datastoreItem xmlns:ds="http://schemas.openxmlformats.org/officeDocument/2006/customXml" ds:itemID="{512797FD-A52C-4A01-B4E8-EAC4F110AF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207545-987c-4df2-827d-742bde27eac5"/>
    <ds:schemaRef ds:uri="ec868678-deb6-48cf-896b-119bf5e2249b"/>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Title Page</vt:lpstr>
      <vt:lpstr>Exh 1</vt:lpstr>
      <vt:lpstr>Exh 2</vt:lpstr>
      <vt:lpstr>Exh TN1</vt:lpstr>
      <vt:lpstr>Exh TN2</vt:lpstr>
    </vt:vector>
  </TitlesOfParts>
  <Company>Darden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Horniman Horticulture (SPREADSHEET TN)</dc:title>
  <dc:creator>schillm</dc:creator>
  <cp:lastModifiedBy>naganathan.ramasamy</cp:lastModifiedBy>
  <cp:lastPrinted>2005-08-14T03:51:38Z</cp:lastPrinted>
  <dcterms:created xsi:type="dcterms:W3CDTF">2005-08-14T03:51:38Z</dcterms:created>
  <dcterms:modified xsi:type="dcterms:W3CDTF">2013-04-16T07:01:17Z</dcterms:modified>
  <cp:contentStatus>In Editing</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ignedRelease">
    <vt:lpwstr>No</vt:lpwstr>
  </property>
  <property fmtid="{D5CDD505-2E9C-101B-9397-08002B2CF9AE}" pid="3" name="Owner">
    <vt:lpwstr>64</vt:lpwstr>
  </property>
  <property fmtid="{D5CDD505-2E9C-101B-9397-08002B2CF9AE}" pid="4" name="SecondaryApproval">
    <vt:lpwstr>0</vt:lpwstr>
  </property>
  <property fmtid="{D5CDD505-2E9C-101B-9397-08002B2CF9AE}" pid="5" name="NoRelease">
    <vt:lpwstr>No</vt:lpwstr>
  </property>
  <property fmtid="{D5CDD505-2E9C-101B-9397-08002B2CF9AE}" pid="6" name="Logos">
    <vt:lpwstr>No</vt:lpwstr>
  </property>
  <property fmtid="{D5CDD505-2E9C-101B-9397-08002B2CF9AE}" pid="7" name="VersionModifier">
    <vt:lpwstr>5</vt:lpwstr>
  </property>
  <property fmtid="{D5CDD505-2E9C-101B-9397-08002B2CF9AE}" pid="8" name="RejectionText">
    <vt:lpwstr/>
  </property>
  <property fmtid="{D5CDD505-2E9C-101B-9397-08002B2CF9AE}" pid="9" name="ApprovalState">
    <vt:lpwstr>New Document</vt:lpwstr>
  </property>
  <property fmtid="{D5CDD505-2E9C-101B-9397-08002B2CF9AE}" pid="10" name="Assistant">
    <vt:lpwstr>BeckP</vt:lpwstr>
  </property>
  <property fmtid="{D5CDD505-2E9C-101B-9397-08002B2CF9AE}" pid="11" name="VersionModifierName">
    <vt:lpwstr>DARDEN\woodse</vt:lpwstr>
  </property>
  <property fmtid="{D5CDD505-2E9C-101B-9397-08002B2CF9AE}" pid="12" name="DocEditor">
    <vt:lpwstr>12</vt:lpwstr>
  </property>
  <property fmtid="{D5CDD505-2E9C-101B-9397-08002B2CF9AE}" pid="13" name="DateInEditing">
    <vt:lpwstr>2006-12-18T15:46:51Z</vt:lpwstr>
  </property>
  <property fmtid="{D5CDD505-2E9C-101B-9397-08002B2CF9AE}" pid="14" name="DSOwner">
    <vt:lpwstr/>
  </property>
  <property fmtid="{D5CDD505-2E9C-101B-9397-08002B2CF9AE}" pid="15" name="DEditor">
    <vt:lpwstr>21</vt:lpwstr>
  </property>
  <property fmtid="{D5CDD505-2E9C-101B-9397-08002B2CF9AE}" pid="16" name="DatePending">
    <vt:lpwstr/>
  </property>
  <property fmtid="{D5CDD505-2E9C-101B-9397-08002B2CF9AE}" pid="17" name="SubjectArea">
    <vt:lpwstr>Finance</vt:lpwstr>
  </property>
  <property fmtid="{D5CDD505-2E9C-101B-9397-08002B2CF9AE}" pid="18" name="MetadataURL">
    <vt:lpwstr>http://casemanagement.darden.virginia.edu/Lists/Editing%20Metadata/DispForm.aspx?ID=303, View Document Metadata</vt:lpwstr>
  </property>
  <property fmtid="{D5CDD505-2E9C-101B-9397-08002B2CF9AE}" pid="19" name="Order">
    <vt:r8>31000</vt:r8>
  </property>
  <property fmtid="{D5CDD505-2E9C-101B-9397-08002B2CF9AE}" pid="20" name="DBPEditor">
    <vt:lpwstr>151</vt:lpwstr>
  </property>
  <property fmtid="{D5CDD505-2E9C-101B-9397-08002B2CF9AE}" pid="21" name="CCFileType">
    <vt:lpwstr>Supplemental File</vt:lpwstr>
  </property>
  <property fmtid="{D5CDD505-2E9C-101B-9397-08002B2CF9AE}" pid="22" name="DOwner">
    <vt:lpwstr>51</vt:lpwstr>
  </property>
  <property fmtid="{D5CDD505-2E9C-101B-9397-08002B2CF9AE}" pid="23" name="FileGUID">
    <vt:lpwstr>104b3bf7-260a-4cb5-bdd6-d62d476b3ec4</vt:lpwstr>
  </property>
  <property fmtid="{D5CDD505-2E9C-101B-9397-08002B2CF9AE}" pid="24" name="_Category">
    <vt:lpwstr/>
  </property>
  <property fmtid="{D5CDD505-2E9C-101B-9397-08002B2CF9AE}" pid="25" name="Categories">
    <vt:lpwstr/>
  </property>
  <property fmtid="{D5CDD505-2E9C-101B-9397-08002B2CF9AE}" pid="26" name="Approval Level">
    <vt:lpwstr/>
  </property>
  <property fmtid="{D5CDD505-2E9C-101B-9397-08002B2CF9AE}" pid="27" name="FileType">
    <vt:lpwstr>Excel</vt:lpwstr>
  </property>
  <property fmtid="{D5CDD505-2E9C-101B-9397-08002B2CF9AE}" pid="28" name="AuthorClassification">
    <vt:lpwstr>Darden Faculty</vt:lpwstr>
  </property>
  <property fmtid="{D5CDD505-2E9C-101B-9397-08002B2CF9AE}" pid="29" name="RelatedCases">
    <vt:lpwstr>none</vt:lpwstr>
  </property>
  <property fmtid="{D5CDD505-2E9C-101B-9397-08002B2CF9AE}" pid="30" name="DateOfApproval">
    <vt:lpwstr/>
  </property>
  <property fmtid="{D5CDD505-2E9C-101B-9397-08002B2CF9AE}" pid="31" name="Keywords">
    <vt:lpwstr/>
  </property>
  <property fmtid="{D5CDD505-2E9C-101B-9397-08002B2CF9AE}" pid="32" name="SPSAssistant">
    <vt:lpwstr>49</vt:lpwstr>
  </property>
  <property fmtid="{D5CDD505-2E9C-101B-9397-08002B2CF9AE}" pid="33" name="CheckinCommentLine">
    <vt:lpwstr/>
  </property>
  <property fmtid="{D5CDD505-2E9C-101B-9397-08002B2CF9AE}" pid="34" name="DateEditingEnded">
    <vt:lpwstr/>
  </property>
  <property fmtid="{D5CDD505-2E9C-101B-9397-08002B2CF9AE}" pid="35" name="_Author">
    <vt:lpwstr>schillm</vt:lpwstr>
  </property>
  <property fmtid="{D5CDD505-2E9C-101B-9397-08002B2CF9AE}" pid="36" name="_Comments">
    <vt:lpwstr/>
  </property>
  <property fmtid="{D5CDD505-2E9C-101B-9397-08002B2CF9AE}" pid="37" name="Assigned To">
    <vt:lpwstr/>
  </property>
  <property fmtid="{D5CDD505-2E9C-101B-9397-08002B2CF9AE}" pid="38" name="Status">
    <vt:lpwstr>In Editing</vt:lpwstr>
  </property>
  <property fmtid="{D5CDD505-2E9C-101B-9397-08002B2CF9AE}" pid="39" name="Subject">
    <vt:lpwstr/>
  </property>
  <property fmtid="{D5CDD505-2E9C-101B-9397-08002B2CF9AE}" pid="40" name="AddlAuthor">
    <vt:lpwstr/>
  </property>
  <property fmtid="{D5CDD505-2E9C-101B-9397-08002B2CF9AE}" pid="41" name="LogoPermission">
    <vt:lpwstr>No</vt:lpwstr>
  </property>
  <property fmtid="{D5CDD505-2E9C-101B-9397-08002B2CF9AE}" pid="42" name="Modified temp">
    <vt:lpwstr>2007-10-26T09:46:55Z</vt:lpwstr>
  </property>
  <property fmtid="{D5CDD505-2E9C-101B-9397-08002B2CF9AE}" pid="43" name="display_urn:schemas-microsoft-com:office:office#Modified_x0020_By_x0020_Temp">
    <vt:lpwstr>Alston, Sherry</vt:lpwstr>
  </property>
  <property fmtid="{D5CDD505-2E9C-101B-9397-08002B2CF9AE}" pid="44" name="_Status">
    <vt:lpwstr>In Editing</vt:lpwstr>
  </property>
  <property fmtid="{D5CDD505-2E9C-101B-9397-08002B2CF9AE}" pid="45" name="Modified By Temp">
    <vt:lpwstr>66</vt:lpwstr>
  </property>
  <property fmtid="{D5CDD505-2E9C-101B-9397-08002B2CF9AE}" pid="46" name="WorkflowCreationPath">
    <vt:lpwstr>b6d7353f-e61b-4a14-aef8-2815d0633212,10;b6d7353f-e61b-4a14-aef8-2815d0633212,10;b748db19-edc5-44e5-a2de-883bf10fe2f3,5;b748db19-edc5-44e5-a2de-883bf10fe2f3,5;b748db19-edc5-44e5-a2de-883bf10fe2f3,5;b748db19-edc5-44e5-a2de-883bf10fe2f3,5;b748db19-edc5-44e5-</vt:lpwstr>
  </property>
  <property fmtid="{D5CDD505-2E9C-101B-9397-08002B2CF9AE}" pid="47" name="ContentType">
    <vt:lpwstr>Document</vt:lpwstr>
  </property>
  <property fmtid="{D5CDD505-2E9C-101B-9397-08002B2CF9AE}" pid="48" name="display_urn:schemas-microsoft-com:office:office#Editor">
    <vt:lpwstr>Woods, Elizabeth (Beth)</vt:lpwstr>
  </property>
  <property fmtid="{D5CDD505-2E9C-101B-9397-08002B2CF9AE}" pid="49" name="display_urn:schemas-microsoft-com:office:office#Author">
    <vt:lpwstr>Alston, Sherry</vt:lpwstr>
  </property>
  <property fmtid="{D5CDD505-2E9C-101B-9397-08002B2CF9AE}" pid="50" name="Convert">
    <vt:lpwstr>0</vt:lpwstr>
  </property>
  <property fmtid="{D5CDD505-2E9C-101B-9397-08002B2CF9AE}" pid="51" name="Processed">
    <vt:lpwstr>0</vt:lpwstr>
  </property>
  <property fmtid="{D5CDD505-2E9C-101B-9397-08002B2CF9AE}" pid="52" name="Editing Status">
    <vt:lpwstr>Metadata Review Complete</vt:lpwstr>
  </property>
  <property fmtid="{D5CDD505-2E9C-101B-9397-08002B2CF9AE}" pid="53" name="Edit Type">
    <vt:lpwstr>SWAT/Truncated</vt:lpwstr>
  </property>
  <property fmtid="{D5CDD505-2E9C-101B-9397-08002B2CF9AE}" pid="54" name="PrimaryAuthor">
    <vt:lpwstr>Michael Schill</vt:lpwstr>
  </property>
  <property fmtid="{D5CDD505-2E9C-101B-9397-08002B2CF9AE}" pid="55" name="ContentTypeId">
    <vt:lpwstr>0x010100FC88B602DD77EF48A07DCBF2B238F6DA</vt:lpwstr>
  </property>
  <property fmtid="{D5CDD505-2E9C-101B-9397-08002B2CF9AE}" pid="56" name="Update Permissions">
    <vt:bool>false</vt:bool>
  </property>
  <property fmtid="{D5CDD505-2E9C-101B-9397-08002B2CF9AE}" pid="57" name="SWAT">
    <vt:lpwstr>true</vt:lpwstr>
  </property>
  <property fmtid="{D5CDD505-2E9C-101B-9397-08002B2CF9AE}" pid="58" name="2nd Editor*">
    <vt:lpwstr/>
  </property>
  <property fmtid="{D5CDD505-2E9C-101B-9397-08002B2CF9AE}" pid="59" name="Admin Assistant">
    <vt:lpwstr>Oklesson, Lauren241</vt:lpwstr>
  </property>
</Properties>
</file>