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defaultThemeVersion="124226"/>
  <mc:AlternateContent xmlns:mc="http://schemas.openxmlformats.org/markup-compatibility/2006">
    <mc:Choice Requires="x15">
      <x15ac:absPath xmlns:x15ac="http://schemas.microsoft.com/office/spreadsheetml/2010/11/ac" url="C:\Users\Chris\Dropbox\My Books\DADM 5e\Problem Solutions\Chapter 03\"/>
    </mc:Choice>
  </mc:AlternateContent>
  <bookViews>
    <workbookView xWindow="0" yWindow="0" windowWidth="21570" windowHeight="9450" activeTab="1"/>
  </bookViews>
  <sheets>
    <sheet name="Source" sheetId="2" r:id="rId1"/>
    <sheet name="Data" sheetId="1" r:id="rId2"/>
    <sheet name="_STDS_DG3109C90F" sheetId="3" state="hidden" r:id="rId3"/>
    <sheet name="Correlation Wins" sheetId="4" r:id="rId4"/>
    <sheet name="Correlation Salaries" sheetId="5" r:id="rId5"/>
    <sheet name="Scatterplot" sheetId="6" r:id="rId6"/>
    <sheet name="Pivot Table" sheetId="7" r:id="rId7"/>
  </sheets>
  <definedNames>
    <definedName name="PalisadeReportWorksheetCreatedBy" localSheetId="4" hidden="1">"StatTools"</definedName>
    <definedName name="PalisadeReportWorksheetCreatedBy" localSheetId="3" hidden="1">"StatTools"</definedName>
    <definedName name="PalisadeReportWorksheetCreatedBy" localSheetId="5" hidden="1">"StatTools"</definedName>
    <definedName name="ScatterX_6E57A" localSheetId="5">_xll.StatScatterPlot([0]!ST_Salary20062007,[0]!ST_Wins20062007,0)</definedName>
    <definedName name="ScatterX_7247A" localSheetId="5">_xll.StatScatterPlot([0]!ST_Salary20082009,[0]!ST_Wins20082009,0)</definedName>
    <definedName name="ScatterX_8ED4A" localSheetId="5">_xll.StatScatterPlot([0]!ST_Salary20072008,[0]!ST_Wins20072008,0)</definedName>
    <definedName name="ScatterX_C3391" localSheetId="5">_xll.StatScatterPlot([0]!ST_Salary20092010,[0]!ST_Wins20092010,0)</definedName>
    <definedName name="ScatterX_E020A" localSheetId="5">_xll.StatScatterPlot([0]!ST_Salary20052006,[0]!ST_Wins20052006,0)</definedName>
    <definedName name="ScatterX_EA7CD" localSheetId="5">_xll.StatScatterPlot([0]!ST_Salary20042005,[0]!ST_Wins20042005,0)</definedName>
    <definedName name="ScatterY_6E57A" localSheetId="5">_xll.StatScatterPlot([0]!ST_Salary20062007,[0]!ST_Wins20062007,1)</definedName>
    <definedName name="ScatterY_7247A" localSheetId="5">_xll.StatScatterPlot([0]!ST_Salary20082009,[0]!ST_Wins20082009,1)</definedName>
    <definedName name="ScatterY_8ED4A" localSheetId="5">_xll.StatScatterPlot([0]!ST_Salary20072008,[0]!ST_Wins20072008,1)</definedName>
    <definedName name="ScatterY_C3391" localSheetId="5">_xll.StatScatterPlot([0]!ST_Salary20092010,[0]!ST_Wins20092010,1)</definedName>
    <definedName name="ScatterY_E020A" localSheetId="5">_xll.StatScatterPlot([0]!ST_Salary20052006,[0]!ST_Wins20052006,1)</definedName>
    <definedName name="ScatterY_EA7CD" localSheetId="5">_xll.StatScatterPlot([0]!ST_Salary20042005,[0]!ST_Wins20042005,1)</definedName>
    <definedName name="ST_Playoffs20042005">Data!$N$2:$N$31</definedName>
    <definedName name="ST_Playoffs20052006">Data!$O$2:$O$31</definedName>
    <definedName name="ST_Playoffs20062007">Data!$P$2:$P$31</definedName>
    <definedName name="ST_Playoffs20072008">Data!$Q$2:$Q$31</definedName>
    <definedName name="ST_Playoffs20082009">Data!$R$2:$R$31</definedName>
    <definedName name="ST_Playoffs20092010">Data!$S$2:$S$31</definedName>
    <definedName name="ST_Salary20042005">Data!$B$2:$B$31</definedName>
    <definedName name="ST_Salary20052006">Data!$C$2:$C$31</definedName>
    <definedName name="ST_Salary20062007">Data!$D$2:$D$31</definedName>
    <definedName name="ST_Salary20072008">Data!$E$2:$E$31</definedName>
    <definedName name="ST_Salary20082009">Data!$F$2:$F$31</definedName>
    <definedName name="ST_Salary20092010">Data!$G$2:$G$31</definedName>
    <definedName name="ST_Team">Data!$A$2:$A$31</definedName>
    <definedName name="ST_Wins20042005">Data!$H$2:$H$31</definedName>
    <definedName name="ST_Wins20052006">Data!$I$2:$I$31</definedName>
    <definedName name="ST_Wins20062007">Data!$J$2:$J$31</definedName>
    <definedName name="ST_Wins20072008">Data!$K$2:$K$31</definedName>
    <definedName name="ST_Wins20082009">Data!$L$2:$L$31</definedName>
    <definedName name="ST_Wins20092010">Data!$M$2:$M$31</definedName>
    <definedName name="StatToolsHeader" localSheetId="4">'Correlation Salaries'!$1:$5</definedName>
    <definedName name="StatToolsHeader" localSheetId="3">'Correlation Wins'!$1:$5</definedName>
    <definedName name="StatToolsHeader" localSheetId="5">Scatterplot!$1:$5</definedName>
    <definedName name="STWBD_StatToolsCorrAndCovar_CorrelationTable" hidden="1">"TRUE"</definedName>
    <definedName name="STWBD_StatToolsCorrAndCovar_CovarianceTable" hidden="1">"FALSE"</definedName>
    <definedName name="STWBD_StatToolsCorrAndCovar_HasDefaultInfo" hidden="1">"TRUE"</definedName>
    <definedName name="STWBD_StatToolsCorrAndCovar_TableStructure" hidden="1">" 2"</definedName>
    <definedName name="STWBD_StatToolsCorrAndCovar_VariableList" hidden="1">6</definedName>
    <definedName name="STWBD_StatToolsCorrAndCovar_VariableList_1" hidden="1">"U_x0001_VG2E5416D737DEF19C_x0001_"</definedName>
    <definedName name="STWBD_StatToolsCorrAndCovar_VariableList_2" hidden="1">"U_x0001_VG1AB39CEF259ABEF0_x0001_"</definedName>
    <definedName name="STWBD_StatToolsCorrAndCovar_VariableList_3" hidden="1">"U_x0001_VG342BE25C38A23FA9_x0001_"</definedName>
    <definedName name="STWBD_StatToolsCorrAndCovar_VariableList_4" hidden="1">"U_x0001_VG2C0B1D6E13179FE_x0001_"</definedName>
    <definedName name="STWBD_StatToolsCorrAndCovar_VariableList_5" hidden="1">"U_x0001_VGA411A1236B12C67_x0001_"</definedName>
    <definedName name="STWBD_StatToolsCorrAndCovar_VariableList_6" hidden="1">"U_x0001_VG1E9DC81736870FE0_x0001_"</definedName>
    <definedName name="STWBD_StatToolsCorrAndCovar_VarSelectorDefaultDataSet" hidden="1">"DG3109C90F"</definedName>
    <definedName name="STWBD_StatToolsScatterplot_DisplayCorrelationCoefficient" hidden="1">"TRUE"</definedName>
    <definedName name="STWBD_StatToolsScatterplot_HasDefaultInfo" hidden="1">"TRUE"</definedName>
    <definedName name="STWBD_StatToolsScatterplot_ScatterplotChartType" hidden="1">" 0"</definedName>
    <definedName name="STWBD_StatToolsScatterplot_VarSelectorDefaultDataSet" hidden="1">"DG3109C90F"</definedName>
    <definedName name="STWBD_StatToolsScatterplot_XVariableList" hidden="1">1</definedName>
    <definedName name="STWBD_StatToolsScatterplot_XVariableList_1" hidden="1">"U_x0001_VG1E9DC81736870FE0_x0001_"</definedName>
    <definedName name="STWBD_StatToolsScatterplot_YVariableList" hidden="1">1</definedName>
    <definedName name="STWBD_StatToolsScatterplot_YVariableList_1" hidden="1">"U_x0001_VG11A6142194C7E20_x0001_"</definedName>
  </definedNames>
  <calcPr calcId="152511"/>
  <pivotCaches>
    <pivotCache cacheId="25" r:id="rId8"/>
  </pivotCaches>
</workbook>
</file>

<file path=xl/calcChain.xml><?xml version="1.0" encoding="utf-8"?>
<calcChain xmlns="http://schemas.openxmlformats.org/spreadsheetml/2006/main">
  <c r="D5" i="7" l="1"/>
  <c r="D10" i="7"/>
  <c r="D15" i="7"/>
  <c r="D20" i="7"/>
  <c r="D25" i="7"/>
  <c r="D30" i="7"/>
  <c r="B9" i="3"/>
  <c r="B67" i="3"/>
  <c r="B64" i="3"/>
  <c r="B61" i="3"/>
  <c r="B58" i="3"/>
  <c r="B55" i="3"/>
  <c r="B52" i="3"/>
  <c r="B49" i="3"/>
  <c r="B46" i="3"/>
  <c r="B43" i="3"/>
  <c r="B40" i="3"/>
  <c r="B37" i="3"/>
  <c r="B34" i="3"/>
  <c r="B31" i="3"/>
  <c r="B28" i="3"/>
  <c r="B25" i="3"/>
  <c r="B22" i="3"/>
  <c r="B19" i="3"/>
  <c r="B16" i="3"/>
  <c r="B13" i="3"/>
  <c r="B7" i="3"/>
  <c r="B3" i="3"/>
  <c r="H24" i="6"/>
  <c r="C11" i="5"/>
  <c r="B13" i="5"/>
  <c r="C14" i="4"/>
  <c r="E14" i="5"/>
  <c r="D12" i="4"/>
  <c r="B11" i="4"/>
  <c r="N43" i="6"/>
  <c r="B11" i="5"/>
  <c r="B13" i="4"/>
  <c r="F14" i="5"/>
  <c r="D14" i="4"/>
  <c r="D14" i="5"/>
  <c r="C12" i="4"/>
  <c r="N24" i="6"/>
  <c r="C13" i="5"/>
  <c r="B24" i="6"/>
  <c r="C14" i="5"/>
  <c r="E14" i="4"/>
  <c r="B12" i="4"/>
  <c r="B12" i="5"/>
  <c r="B14" i="4"/>
  <c r="D12" i="5"/>
  <c r="B14" i="5"/>
  <c r="E13" i="4"/>
  <c r="E13" i="5"/>
  <c r="F14" i="4"/>
  <c r="H43" i="6"/>
  <c r="D13" i="5"/>
  <c r="D13" i="4"/>
  <c r="B43" i="6"/>
  <c r="B10" i="5"/>
  <c r="B10" i="4"/>
  <c r="C12" i="5"/>
  <c r="C11" i="4"/>
  <c r="C13" i="4"/>
</calcChain>
</file>

<file path=xl/comments1.xml><?xml version="1.0" encoding="utf-8"?>
<comments xmlns="http://schemas.openxmlformats.org/spreadsheetml/2006/main">
  <authors>
    <author xml:space="preserve"> Chris Albright</author>
  </authors>
  <commentList>
    <comment ref="A22" authorId="0" shapeId="0">
      <text>
        <r>
          <rPr>
            <b/>
            <sz val="8"/>
            <color indexed="81"/>
            <rFont val="Tahoma"/>
            <family val="2"/>
          </rPr>
          <t>Seattle became the Oklahoma City team in 2008-2009.</t>
        </r>
        <r>
          <rPr>
            <sz val="8"/>
            <color indexed="81"/>
            <rFont val="Tahoma"/>
            <family val="2"/>
          </rPr>
          <t xml:space="preserve">
</t>
        </r>
      </text>
    </comment>
  </commentList>
</comments>
</file>

<file path=xl/sharedStrings.xml><?xml version="1.0" encoding="utf-8"?>
<sst xmlns="http://schemas.openxmlformats.org/spreadsheetml/2006/main" count="471" uniqueCount="212">
  <si>
    <t>Team</t>
  </si>
  <si>
    <t>Salary 2004-2005</t>
  </si>
  <si>
    <t>Salary 2005-2006</t>
  </si>
  <si>
    <t>Salary 2006-2007</t>
  </si>
  <si>
    <t>Salary 2007-2008</t>
  </si>
  <si>
    <t>Salary 2008-2009</t>
  </si>
  <si>
    <t>Atlanta Hawks</t>
  </si>
  <si>
    <t>Boston Celtics</t>
  </si>
  <si>
    <t>Charlotte Bobcats</t>
  </si>
  <si>
    <t>Chicago Bulls</t>
  </si>
  <si>
    <t>Cleveland Cavaliers</t>
  </si>
  <si>
    <t>Dallas Mavericks</t>
  </si>
  <si>
    <t>Denver Nuggets</t>
  </si>
  <si>
    <t>Detroit Pistons</t>
  </si>
  <si>
    <t>Golden State Warriors</t>
  </si>
  <si>
    <t>Houston Rockets</t>
  </si>
  <si>
    <t>Indiana Pacers</t>
  </si>
  <si>
    <t>Los Angeles Clippers</t>
  </si>
  <si>
    <t>Los Angeles Lakers</t>
  </si>
  <si>
    <t>Memphis Grizzlies</t>
  </si>
  <si>
    <t>Miami Heat</t>
  </si>
  <si>
    <t>Milwaukee Bucks</t>
  </si>
  <si>
    <t>Minnesota Timberwolves</t>
  </si>
  <si>
    <t>New Jersey Nets</t>
  </si>
  <si>
    <t>New Orleans Hornets</t>
  </si>
  <si>
    <t>New York Knicks</t>
  </si>
  <si>
    <t>Orlando Magic</t>
  </si>
  <si>
    <t>Philadelphia 76ers</t>
  </si>
  <si>
    <t>Phoenix Suns</t>
  </si>
  <si>
    <t>Portland Trail Blazers</t>
  </si>
  <si>
    <t>Sacramento Kings</t>
  </si>
  <si>
    <t>San Antonio Spurs</t>
  </si>
  <si>
    <t>Toronto Raptors</t>
  </si>
  <si>
    <t>Utah Jazz</t>
  </si>
  <si>
    <t>Washington Wizards</t>
  </si>
  <si>
    <t>Wins 2004-2005</t>
  </si>
  <si>
    <t>Wins 2005-2006</t>
  </si>
  <si>
    <t>Wins 2006-2007</t>
  </si>
  <si>
    <t>Wins 2007-2008</t>
  </si>
  <si>
    <t>Wins 2008-2009</t>
  </si>
  <si>
    <t>Seattle Supersonics/Oklahoma City Thunder</t>
  </si>
  <si>
    <t>Coloring key</t>
  </si>
  <si>
    <t>Playoff team</t>
  </si>
  <si>
    <t>Finals team</t>
  </si>
  <si>
    <t>Finals winner</t>
  </si>
  <si>
    <t>Salary 2009-2010</t>
  </si>
  <si>
    <t>Wins 2009-2010</t>
  </si>
  <si>
    <t>Playoffs 2004-2005</t>
  </si>
  <si>
    <t>Playoffs 2005-2006</t>
  </si>
  <si>
    <t>Playoffs 2006-2007</t>
  </si>
  <si>
    <t>Playoffs 2007-2008</t>
  </si>
  <si>
    <t>Playoffs 2008-2009</t>
  </si>
  <si>
    <t>No</t>
  </si>
  <si>
    <t>Yes</t>
  </si>
  <si>
    <t>Playoffs 2009-2010</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</si>
  <si>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</si>
  <si>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</si>
  <si>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</si>
  <si>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</si>
  <si>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</si>
  <si>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</si>
  <si>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</si>
  <si>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</si>
  <si>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</si>
  <si>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</si>
  <si>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</si>
  <si>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</si>
  <si>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DG3109C90F</t>
  </si>
  <si>
    <t>Format Range</t>
  </si>
  <si>
    <t>Variable Layout</t>
  </si>
  <si>
    <t>Columns</t>
  </si>
  <si>
    <t>Variable Names In Cells</t>
  </si>
  <si>
    <t>Variable Names In 2nd Cells</t>
  </si>
  <si>
    <t>Data Set Ranges</t>
  </si>
  <si>
    <t>Data Sheet Format</t>
  </si>
  <si>
    <t>Formula Eval Cell</t>
  </si>
  <si>
    <t>Num Stored Vars</t>
  </si>
  <si>
    <t>1 : Info</t>
  </si>
  <si>
    <t>VG3B7782096D0AECA</t>
  </si>
  <si>
    <t>var1</t>
  </si>
  <si>
    <t>ST_Team</t>
  </si>
  <si>
    <t>1 : Ranges</t>
  </si>
  <si>
    <t>1 : MultiRefs</t>
  </si>
  <si>
    <t>2 : Info</t>
  </si>
  <si>
    <t>VG2E5416D737DEF19C</t>
  </si>
  <si>
    <t>var2</t>
  </si>
  <si>
    <t>ST_Salary20042005</t>
  </si>
  <si>
    <t>2 : Ranges</t>
  </si>
  <si>
    <t>2 : MultiRefs</t>
  </si>
  <si>
    <t>3 : Info</t>
  </si>
  <si>
    <t>VG1AB39CEF259ABEF0</t>
  </si>
  <si>
    <t>var3</t>
  </si>
  <si>
    <t>ST_Salary20052006</t>
  </si>
  <si>
    <t>3 : Ranges</t>
  </si>
  <si>
    <t>3 : MultiRefs</t>
  </si>
  <si>
    <t>4 : Info</t>
  </si>
  <si>
    <t>VG342BE25C38A23FA9</t>
  </si>
  <si>
    <t>var4</t>
  </si>
  <si>
    <t>ST_Salary20062007</t>
  </si>
  <si>
    <t>4 : Ranges</t>
  </si>
  <si>
    <t>4 : MultiRefs</t>
  </si>
  <si>
    <t>5 : Info</t>
  </si>
  <si>
    <t>VG2C0B1D6E13179FE</t>
  </si>
  <si>
    <t>var5</t>
  </si>
  <si>
    <t>ST_Salary20072008</t>
  </si>
  <si>
    <t>5 : Ranges</t>
  </si>
  <si>
    <t>5 : MultiRefs</t>
  </si>
  <si>
    <t>6 : Info</t>
  </si>
  <si>
    <t>VGA411A1236B12C67</t>
  </si>
  <si>
    <t>var6</t>
  </si>
  <si>
    <t>ST_Salary20082009</t>
  </si>
  <si>
    <t>6 : Ranges</t>
  </si>
  <si>
    <t>6 : MultiRefs</t>
  </si>
  <si>
    <t>7 : Info</t>
  </si>
  <si>
    <t>VG1E9DC81736870FE0</t>
  </si>
  <si>
    <t>var7</t>
  </si>
  <si>
    <t>ST_Salary20092010</t>
  </si>
  <si>
    <t>7 : Ranges</t>
  </si>
  <si>
    <t>7 : MultiRefs</t>
  </si>
  <si>
    <t>8 : Info</t>
  </si>
  <si>
    <t>VG4CEA756277FD05E</t>
  </si>
  <si>
    <t>var8</t>
  </si>
  <si>
    <t>ST_Wins20042005</t>
  </si>
  <si>
    <t>8 : Ranges</t>
  </si>
  <si>
    <t>8 : MultiRefs</t>
  </si>
  <si>
    <t>9 : Info</t>
  </si>
  <si>
    <t>VG6E24D6B3288ECB1</t>
  </si>
  <si>
    <t>var9</t>
  </si>
  <si>
    <t>ST_Wins20052006</t>
  </si>
  <si>
    <t>9 : Ranges</t>
  </si>
  <si>
    <t>9 : MultiRefs</t>
  </si>
  <si>
    <t>10 : Info</t>
  </si>
  <si>
    <t>VG12D654F8627ADBC</t>
  </si>
  <si>
    <t>var10</t>
  </si>
  <si>
    <t>ST_Wins20062007</t>
  </si>
  <si>
    <t>10 : Ranges</t>
  </si>
  <si>
    <t>10 : MultiRefs</t>
  </si>
  <si>
    <t>11 : Info</t>
  </si>
  <si>
    <t>VG23F9EB06C2AC741</t>
  </si>
  <si>
    <t>var11</t>
  </si>
  <si>
    <t>ST_Wins20072008</t>
  </si>
  <si>
    <t>11 : Ranges</t>
  </si>
  <si>
    <t>11 : MultiRefs</t>
  </si>
  <si>
    <t>12 : Info</t>
  </si>
  <si>
    <t>VG21D5DA63177F718</t>
  </si>
  <si>
    <t>var12</t>
  </si>
  <si>
    <t>ST_Wins20082009</t>
  </si>
  <si>
    <t>12 : Ranges</t>
  </si>
  <si>
    <t>12 : MultiRefs</t>
  </si>
  <si>
    <t>13 : Info</t>
  </si>
  <si>
    <t>VG11A6142194C7E20</t>
  </si>
  <si>
    <t>var13</t>
  </si>
  <si>
    <t>ST_Wins20092010</t>
  </si>
  <si>
    <t>13 : Ranges</t>
  </si>
  <si>
    <t>13 : MultiRefs</t>
  </si>
  <si>
    <t>14 : Info</t>
  </si>
  <si>
    <t>VGDAA76D237B102BB</t>
  </si>
  <si>
    <t>var14</t>
  </si>
  <si>
    <t>ST_Playoffs20042005</t>
  </si>
  <si>
    <t>14 : Ranges</t>
  </si>
  <si>
    <t>14 : MultiRefs</t>
  </si>
  <si>
    <t>15 : Info</t>
  </si>
  <si>
    <t>VG358549631B511323</t>
  </si>
  <si>
    <t>var15</t>
  </si>
  <si>
    <t>ST_Playoffs20052006</t>
  </si>
  <si>
    <t>15 : Ranges</t>
  </si>
  <si>
    <t>15 : MultiRefs</t>
  </si>
  <si>
    <t>16 : Info</t>
  </si>
  <si>
    <t>VG1589D21B5325469</t>
  </si>
  <si>
    <t>var16</t>
  </si>
  <si>
    <t>ST_Playoffs20062007</t>
  </si>
  <si>
    <t>16 : Ranges</t>
  </si>
  <si>
    <t>16 : MultiRefs</t>
  </si>
  <si>
    <t>17 : Info</t>
  </si>
  <si>
    <t>VG283EA3C1BD7DF6E</t>
  </si>
  <si>
    <t>var17</t>
  </si>
  <si>
    <t>ST_Playoffs20072008</t>
  </si>
  <si>
    <t>17 : Ranges</t>
  </si>
  <si>
    <t>17 : MultiRefs</t>
  </si>
  <si>
    <t>18 : Info</t>
  </si>
  <si>
    <t>VGF7DC33433A431A9</t>
  </si>
  <si>
    <t>var18</t>
  </si>
  <si>
    <t>ST_Playoffs20082009</t>
  </si>
  <si>
    <t>18 : Ranges</t>
  </si>
  <si>
    <t>18 : MultiRefs</t>
  </si>
  <si>
    <t>19 : Info</t>
  </si>
  <si>
    <t>VG1F971B5A2E5687FD</t>
  </si>
  <si>
    <t>var19</t>
  </si>
  <si>
    <t>ST_Playoffs20092010</t>
  </si>
  <si>
    <t>19 : Ranges</t>
  </si>
  <si>
    <t>19 : MultiRefs</t>
  </si>
  <si>
    <t>StatTools Report</t>
  </si>
  <si>
    <t>Analysis:</t>
  </si>
  <si>
    <t>Correlation and Covariance</t>
  </si>
  <si>
    <t>Performed By:</t>
  </si>
  <si>
    <t>Chris</t>
  </si>
  <si>
    <t>Date:</t>
  </si>
  <si>
    <t>Wednesday, February 08, 2012</t>
  </si>
  <si>
    <t>Updating:</t>
  </si>
  <si>
    <t>Live</t>
  </si>
  <si>
    <t>Correlation Table</t>
  </si>
  <si>
    <t>Scatterplot</t>
  </si>
  <si>
    <t>Correlation</t>
  </si>
  <si>
    <t>Row Labels</t>
  </si>
  <si>
    <t>Grand Total</t>
  </si>
  <si>
    <t>Average of Salary 2004-2005</t>
  </si>
  <si>
    <t>Average of Salary 2009-2010</t>
  </si>
  <si>
    <t>Average of Salary 2008-2009</t>
  </si>
  <si>
    <t>Average of Salary 2006-2007</t>
  </si>
  <si>
    <t>Average of Salary 2007-2008</t>
  </si>
  <si>
    <t>Average of Salary 2005-2006</t>
  </si>
  <si>
    <t>Percent higher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</si>
</sst>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
    <numFmt numFmtId="165" formatCode="0.000"/>
    <numFmt numFmtId="166" formatCode="0.0%"/>
  </numFmts>
  <fonts count="12" x14ac:knownFonts="1">
    <font>
      <sz val="11"/>
      <color theme="1"/>
      <name val="Calibri"/>
      <family val="2"/>
      <scheme val="minor"/>
    </font>
    <font>
      <b/>
      <sz val="11"/>
      <color theme="1"/>
      <name val="Calibri"/>
      <family val="2"/>
      <scheme val="minor"/>
    </font>
    <font>
      <sz val="11"/>
      <color theme="0"/>
      <name val="Calibri"/>
      <family val="2"/>
      <scheme val="minor"/>
    </font>
    <font>
      <sz val="8"/>
      <color indexed="81"/>
      <name val="Tahoma"/>
      <family val="2"/>
    </font>
    <font>
      <b/>
      <sz val="8"/>
      <color indexed="81"/>
      <name val="Tahoma"/>
      <family val="2"/>
    </font>
    <font>
      <sz val="11"/>
      <color theme="1"/>
      <name val="Calibri"/>
      <family val="2"/>
      <scheme val="minor"/>
    </font>
    <font>
      <b/>
      <sz val="11"/>
      <name val="Calibri"/>
      <family val="2"/>
      <scheme val="minor"/>
    </font>
    <font>
      <sz val="11"/>
      <name val="Calibri"/>
      <family val="2"/>
      <scheme val="minor"/>
    </font>
    <font>
      <sz val="8"/>
      <color theme="1"/>
      <name val="Calibri"/>
      <family val="2"/>
      <scheme val="minor"/>
    </font>
    <font>
      <b/>
      <sz val="8"/>
      <color theme="1"/>
      <name val="Calibri"/>
      <family val="2"/>
      <scheme val="minor"/>
    </font>
    <font>
      <b/>
      <sz val="14"/>
      <color theme="1"/>
      <name val="Calibri"/>
      <family val="2"/>
      <scheme val="minor"/>
    </font>
    <font>
      <b/>
      <i/>
      <sz val="8"/>
      <color theme="1"/>
      <name val="Calibri"/>
      <family val="2"/>
      <scheme val="minor"/>
    </font>
  </fonts>
  <fills count="5">
    <fill>
      <patternFill patternType="none"/>
    </fill>
    <fill>
      <patternFill patternType="gray125"/>
    </fill>
    <fill>
      <patternFill patternType="solid">
        <fgColor theme="6" tint="0.59999389629810485"/>
        <bgColor indexed="64"/>
      </patternFill>
    </fill>
    <fill>
      <patternFill patternType="solid">
        <fgColor theme="6" tint="-0.249977111117893"/>
        <bgColor indexed="64"/>
      </patternFill>
    </fill>
    <fill>
      <patternFill patternType="solid">
        <fgColor rgb="FFC0C0C0"/>
        <bgColor indexed="64"/>
      </patternFill>
    </fill>
  </fills>
  <borders count="3">
    <border>
      <left/>
      <right/>
      <top/>
      <bottom/>
      <diagonal/>
    </border>
    <border>
      <left/>
      <right/>
      <top/>
      <bottom style="thin">
        <color rgb="FF000000"/>
      </bottom>
      <diagonal/>
    </border>
    <border>
      <left/>
      <right/>
      <top/>
      <bottom style="double">
        <color rgb="FF000000"/>
      </bottom>
      <diagonal/>
    </border>
  </borders>
  <cellStyleXfs count="2">
    <xf numFmtId="0" fontId="0" fillId="0" borderId="0"/>
    <xf numFmtId="9" fontId="5" fillId="0" borderId="0" applyFont="0" applyFill="0" applyBorder="0" applyAlignment="0" applyProtection="0"/>
  </cellStyleXfs>
  <cellXfs count="53">
    <xf numFmtId="0" fontId="0" fillId="0" borderId="0" xfId="0"/>
    <xf numFmtId="164" fontId="0" fillId="0" borderId="0" xfId="0" applyNumberFormat="1"/>
    <xf numFmtId="0" fontId="1" fillId="0" borderId="0" xfId="0" applyFont="1"/>
    <xf numFmtId="0" fontId="1" fillId="0" borderId="0" xfId="0" applyFont="1" applyAlignment="1">
      <alignment horizontal="right"/>
    </xf>
    <xf numFmtId="1" fontId="1" fillId="0" borderId="0" xfId="0" applyNumberFormat="1" applyFont="1" applyAlignment="1">
      <alignment horizontal="right"/>
    </xf>
    <xf numFmtId="1" fontId="0" fillId="0" borderId="0" xfId="0" applyNumberFormat="1"/>
    <xf numFmtId="0" fontId="0" fillId="2" borderId="0" xfId="0" applyFill="1"/>
    <xf numFmtId="0" fontId="0" fillId="3" borderId="0" xfId="0" applyFill="1"/>
    <xf numFmtId="0" fontId="2" fillId="3" borderId="0" xfId="0" applyFont="1" applyFill="1"/>
    <xf numFmtId="1" fontId="0" fillId="3" borderId="0" xfId="0" applyNumberFormat="1" applyFill="1"/>
    <xf numFmtId="1" fontId="2" fillId="3" borderId="0" xfId="0" applyNumberFormat="1" applyFont="1" applyFill="1"/>
    <xf numFmtId="1" fontId="0" fillId="2" borderId="0" xfId="0" applyNumberFormat="1" applyFill="1"/>
    <xf numFmtId="1" fontId="0" fillId="0" borderId="0" xfId="0" applyNumberFormat="1" applyFill="1"/>
    <xf numFmtId="0" fontId="0" fillId="0" borderId="0" xfId="0" applyFill="1"/>
    <xf numFmtId="0" fontId="1" fillId="0" borderId="0" xfId="0" applyFont="1" applyAlignment="1">
      <alignment horizontal="center"/>
    </xf>
    <xf numFmtId="0" fontId="6" fillId="0" borderId="0" xfId="0" applyFont="1" applyAlignment="1">
      <alignment horizontal="center"/>
    </xf>
    <xf numFmtId="1" fontId="0" fillId="0" borderId="0" xfId="0" applyNumberFormat="1" applyAlignment="1">
      <alignment horizontal="center"/>
    </xf>
    <xf numFmtId="1" fontId="7" fillId="0" borderId="0" xfId="0" applyNumberFormat="1" applyFont="1" applyAlignment="1">
      <alignment horizontal="center"/>
    </xf>
    <xf numFmtId="0" fontId="7" fillId="2" borderId="0" xfId="0" applyFont="1" applyFill="1" applyAlignment="1">
      <alignment horizontal="center"/>
    </xf>
    <xf numFmtId="0" fontId="0" fillId="2" borderId="0" xfId="0" applyFill="1" applyAlignment="1">
      <alignment horizontal="center"/>
    </xf>
    <xf numFmtId="1" fontId="0" fillId="2" borderId="0" xfId="0" applyNumberFormat="1" applyFill="1" applyAlignment="1">
      <alignment horizontal="center"/>
    </xf>
    <xf numFmtId="0" fontId="2" fillId="3" borderId="0" xfId="0" applyFont="1" applyFill="1" applyAlignment="1">
      <alignment horizontal="center"/>
    </xf>
    <xf numFmtId="0" fontId="7" fillId="0" borderId="0" xfId="0" applyFont="1" applyAlignment="1">
      <alignment horizontal="center"/>
    </xf>
    <xf numFmtId="0" fontId="0" fillId="0" borderId="0" xfId="0" applyAlignment="1">
      <alignment horizontal="center"/>
    </xf>
    <xf numFmtId="1" fontId="7" fillId="2" borderId="0" xfId="0" applyNumberFormat="1" applyFont="1" applyFill="1" applyAlignment="1">
      <alignment horizontal="center"/>
    </xf>
    <xf numFmtId="1" fontId="7" fillId="3" borderId="0" xfId="0" applyNumberFormat="1" applyFont="1" applyFill="1" applyAlignment="1">
      <alignment horizontal="center"/>
    </xf>
    <xf numFmtId="1" fontId="0" fillId="3" borderId="0" xfId="0" applyNumberFormat="1" applyFill="1" applyAlignment="1">
      <alignment horizontal="center"/>
    </xf>
    <xf numFmtId="0" fontId="7" fillId="3" borderId="0" xfId="0" applyFont="1" applyFill="1" applyAlignment="1">
      <alignment horizontal="center"/>
    </xf>
    <xf numFmtId="1" fontId="2" fillId="3" borderId="0" xfId="0" applyNumberFormat="1" applyFont="1" applyFill="1" applyAlignment="1">
      <alignment horizontal="center"/>
    </xf>
    <xf numFmtId="0" fontId="0" fillId="3" borderId="0" xfId="0" applyFill="1" applyAlignment="1">
      <alignment horizontal="center"/>
    </xf>
    <xf numFmtId="0" fontId="0" fillId="0" borderId="0" xfId="0" applyFill="1" applyAlignment="1">
      <alignment horizontal="center"/>
    </xf>
    <xf numFmtId="0" fontId="0" fillId="3" borderId="0" xfId="0" applyFont="1" applyFill="1" applyAlignment="1">
      <alignment horizontal="center"/>
    </xf>
    <xf numFmtId="1" fontId="0" fillId="0" borderId="0" xfId="0" applyNumberFormat="1" applyFill="1" applyAlignment="1">
      <alignment horizontal="center"/>
    </xf>
    <xf numFmtId="0" fontId="0" fillId="0" borderId="0" xfId="0" applyAlignment="1">
      <alignment horizontal="left"/>
    </xf>
    <xf numFmtId="0" fontId="1" fillId="0" borderId="0" xfId="0" applyFont="1" applyAlignment="1">
      <alignment horizontal="left"/>
    </xf>
    <xf numFmtId="1" fontId="0" fillId="0" borderId="0" xfId="0" applyNumberFormat="1" applyAlignment="1">
      <alignment horizontal="left"/>
    </xf>
    <xf numFmtId="0" fontId="8" fillId="4" borderId="0" xfId="0" applyFont="1" applyFill="1"/>
    <xf numFmtId="0" fontId="8" fillId="4" borderId="1" xfId="0" applyFont="1" applyFill="1" applyBorder="1"/>
    <xf numFmtId="0" fontId="9" fillId="4" borderId="0" xfId="0" applyFont="1" applyFill="1" applyAlignment="1">
      <alignment horizontal="right"/>
    </xf>
    <xf numFmtId="0" fontId="9" fillId="4" borderId="1" xfId="0" applyFont="1" applyFill="1" applyBorder="1" applyAlignment="1">
      <alignment horizontal="right"/>
    </xf>
    <xf numFmtId="0" fontId="8" fillId="4" borderId="0" xfId="0" applyFont="1" applyFill="1" applyAlignment="1">
      <alignment horizontal="left"/>
    </xf>
    <xf numFmtId="0" fontId="8" fillId="4" borderId="1" xfId="0" applyFont="1" applyFill="1" applyBorder="1" applyAlignment="1">
      <alignment horizontal="left"/>
    </xf>
    <xf numFmtId="0" fontId="10" fillId="4" borderId="0" xfId="0" applyFont="1" applyFill="1" applyAlignment="1">
      <alignment horizontal="left"/>
    </xf>
    <xf numFmtId="49" fontId="9" fillId="0" borderId="0" xfId="0" applyNumberFormat="1" applyFont="1" applyAlignment="1">
      <alignment horizontal="center"/>
    </xf>
    <xf numFmtId="49" fontId="9" fillId="0" borderId="2" xfId="0" applyNumberFormat="1" applyFont="1" applyFill="1" applyBorder="1" applyAlignment="1">
      <alignment horizontal="center"/>
    </xf>
    <xf numFmtId="49" fontId="9" fillId="0" borderId="0" xfId="0" applyNumberFormat="1" applyFont="1" applyAlignment="1">
      <alignment horizontal="left"/>
    </xf>
    <xf numFmtId="49" fontId="11" fillId="0" borderId="0" xfId="0" applyNumberFormat="1" applyFont="1" applyAlignment="1">
      <alignment horizontal="left"/>
    </xf>
    <xf numFmtId="49" fontId="11" fillId="0" borderId="2" xfId="0" applyNumberFormat="1" applyFont="1" applyFill="1" applyBorder="1" applyAlignment="1">
      <alignment horizontal="left"/>
    </xf>
    <xf numFmtId="165" fontId="0" fillId="0" borderId="0" xfId="0" applyNumberFormat="1" applyAlignment="1">
      <alignment horizontal="center"/>
    </xf>
    <xf numFmtId="0" fontId="8" fillId="0" borderId="0" xfId="0" applyFont="1"/>
    <xf numFmtId="165" fontId="8" fillId="0" borderId="0" xfId="0" applyNumberFormat="1" applyFont="1" applyAlignment="1">
      <alignment horizontal="center"/>
    </xf>
    <xf numFmtId="0" fontId="0" fillId="0" borderId="0" xfId="0" pivotButton="1"/>
    <xf numFmtId="166" fontId="0" fillId="0" borderId="0" xfId="1" applyNumberFormat="1" applyFont="1"/>
  </cellXfs>
  <cellStyles count="2">
    <cellStyle name="Normal" xfId="0" builtinId="0" customBuiltin="1"/>
    <cellStyle name="Percent" xfId="1" builtinId="5"/>
  </cellStyles>
  <dxfs count="2">
    <dxf>
      <numFmt numFmtId="164" formatCode="&quot;$&quot;#,##0"/>
    </dxf>
    <dxf>
      <numFmt numFmtId="164" formatCode="&quot;$&quot;#,##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Wins 2004-2005 vs Salary 2004-2005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Scatterplot!ScatterX_EA7CD</c:f>
              <c:numCache>
                <c:formatCode>General</c:formatCode>
                <c:ptCount val="30"/>
                <c:pt idx="0">
                  <c:v>2244880</c:v>
                </c:pt>
                <c:pt idx="1">
                  <c:v>4817681</c:v>
                </c:pt>
                <c:pt idx="2">
                  <c:v>1314347</c:v>
                </c:pt>
                <c:pt idx="3">
                  <c:v>2951585</c:v>
                </c:pt>
                <c:pt idx="4">
                  <c:v>3146180</c:v>
                </c:pt>
                <c:pt idx="5">
                  <c:v>6399139</c:v>
                </c:pt>
                <c:pt idx="6">
                  <c:v>3125588</c:v>
                </c:pt>
                <c:pt idx="7">
                  <c:v>3759635</c:v>
                </c:pt>
                <c:pt idx="8">
                  <c:v>3685430</c:v>
                </c:pt>
                <c:pt idx="9">
                  <c:v>3888852</c:v>
                </c:pt>
                <c:pt idx="10">
                  <c:v>4437221</c:v>
                </c:pt>
                <c:pt idx="11">
                  <c:v>3101236</c:v>
                </c:pt>
                <c:pt idx="12">
                  <c:v>4342598</c:v>
                </c:pt>
                <c:pt idx="13">
                  <c:v>3938377</c:v>
                </c:pt>
                <c:pt idx="14">
                  <c:v>3858463</c:v>
                </c:pt>
                <c:pt idx="15">
                  <c:v>2658271</c:v>
                </c:pt>
                <c:pt idx="16">
                  <c:v>5394105</c:v>
                </c:pt>
                <c:pt idx="17">
                  <c:v>3439491</c:v>
                </c:pt>
                <c:pt idx="18">
                  <c:v>2491297</c:v>
                </c:pt>
                <c:pt idx="19">
                  <c:v>7888333</c:v>
                </c:pt>
                <c:pt idx="20">
                  <c:v>3756026</c:v>
                </c:pt>
                <c:pt idx="21">
                  <c:v>4813586</c:v>
                </c:pt>
                <c:pt idx="22">
                  <c:v>4281703</c:v>
                </c:pt>
                <c:pt idx="23">
                  <c:v>3306321</c:v>
                </c:pt>
                <c:pt idx="24">
                  <c:v>5620552</c:v>
                </c:pt>
                <c:pt idx="25">
                  <c:v>4452836</c:v>
                </c:pt>
                <c:pt idx="26">
                  <c:v>3168426</c:v>
                </c:pt>
                <c:pt idx="27">
                  <c:v>3789385</c:v>
                </c:pt>
                <c:pt idx="28">
                  <c:v>2984286</c:v>
                </c:pt>
                <c:pt idx="29">
                  <c:v>3253157</c:v>
                </c:pt>
              </c:numCache>
            </c:numRef>
          </c:xVal>
          <c:yVal>
            <c:numRef>
              <c:f>Scatterplot!ScatterY_EA7CD</c:f>
              <c:numCache>
                <c:formatCode>General</c:formatCode>
                <c:ptCount val="30"/>
                <c:pt idx="0">
                  <c:v>13</c:v>
                </c:pt>
                <c:pt idx="1">
                  <c:v>45</c:v>
                </c:pt>
                <c:pt idx="2">
                  <c:v>18</c:v>
                </c:pt>
                <c:pt idx="3">
                  <c:v>47</c:v>
                </c:pt>
                <c:pt idx="4">
                  <c:v>42</c:v>
                </c:pt>
                <c:pt idx="5">
                  <c:v>58</c:v>
                </c:pt>
                <c:pt idx="6">
                  <c:v>49</c:v>
                </c:pt>
                <c:pt idx="7">
                  <c:v>54</c:v>
                </c:pt>
                <c:pt idx="8">
                  <c:v>34</c:v>
                </c:pt>
                <c:pt idx="9">
                  <c:v>51</c:v>
                </c:pt>
                <c:pt idx="10">
                  <c:v>44</c:v>
                </c:pt>
                <c:pt idx="11">
                  <c:v>37</c:v>
                </c:pt>
                <c:pt idx="12">
                  <c:v>34</c:v>
                </c:pt>
                <c:pt idx="13">
                  <c:v>45</c:v>
                </c:pt>
                <c:pt idx="14">
                  <c:v>59</c:v>
                </c:pt>
                <c:pt idx="15">
                  <c:v>30</c:v>
                </c:pt>
                <c:pt idx="16">
                  <c:v>44</c:v>
                </c:pt>
                <c:pt idx="17">
                  <c:v>42</c:v>
                </c:pt>
                <c:pt idx="18">
                  <c:v>18</c:v>
                </c:pt>
                <c:pt idx="19">
                  <c:v>33</c:v>
                </c:pt>
                <c:pt idx="20">
                  <c:v>52</c:v>
                </c:pt>
                <c:pt idx="21">
                  <c:v>36</c:v>
                </c:pt>
                <c:pt idx="22">
                  <c:v>43</c:v>
                </c:pt>
                <c:pt idx="23">
                  <c:v>62</c:v>
                </c:pt>
                <c:pt idx="24">
                  <c:v>27</c:v>
                </c:pt>
                <c:pt idx="25">
                  <c:v>50</c:v>
                </c:pt>
                <c:pt idx="26">
                  <c:v>59</c:v>
                </c:pt>
                <c:pt idx="27">
                  <c:v>33</c:v>
                </c:pt>
                <c:pt idx="28">
                  <c:v>26</c:v>
                </c:pt>
                <c:pt idx="29">
                  <c:v>45</c:v>
                </c:pt>
              </c:numCache>
            </c:numRef>
          </c:yVal>
          <c:smooth val="0"/>
        </c:ser>
        <c:dLbls>
          <c:showLegendKey val="0"/>
          <c:showVal val="0"/>
          <c:showCatName val="0"/>
          <c:showSerName val="0"/>
          <c:showPercent val="0"/>
          <c:showBubbleSize val="0"/>
        </c:dLbls>
        <c:axId val="966836256"/>
        <c:axId val="966836648"/>
      </c:scatterChart>
      <c:valAx>
        <c:axId val="966836256"/>
        <c:scaling>
          <c:orientation val="minMax"/>
        </c:scaling>
        <c:delete val="0"/>
        <c:axPos val="b"/>
        <c:title>
          <c:tx>
            <c:rich>
              <a:bodyPr/>
              <a:lstStyle/>
              <a:p>
                <a:pPr>
                  <a:defRPr sz="800" b="0"/>
                </a:pPr>
                <a:r>
                  <a:rPr lang="en-US"/>
                  <a:t>Salary 2004-2005 / Data Set #1</a:t>
                </a:r>
              </a:p>
            </c:rich>
          </c:tx>
          <c:layout/>
          <c:overlay val="0"/>
        </c:title>
        <c:numFmt formatCode="General" sourceLinked="0"/>
        <c:majorTickMark val="out"/>
        <c:minorTickMark val="none"/>
        <c:tickLblPos val="nextTo"/>
        <c:txPr>
          <a:bodyPr/>
          <a:lstStyle/>
          <a:p>
            <a:pPr>
              <a:defRPr sz="800" b="0"/>
            </a:pPr>
            <a:endParaRPr lang="en-US"/>
          </a:p>
        </c:txPr>
        <c:crossAx val="966836648"/>
        <c:crosses val="autoZero"/>
        <c:crossBetween val="midCat"/>
      </c:valAx>
      <c:valAx>
        <c:axId val="966836648"/>
        <c:scaling>
          <c:orientation val="minMax"/>
        </c:scaling>
        <c:delete val="0"/>
        <c:axPos val="l"/>
        <c:title>
          <c:tx>
            <c:rich>
              <a:bodyPr/>
              <a:lstStyle/>
              <a:p>
                <a:pPr>
                  <a:defRPr sz="800" b="0"/>
                </a:pPr>
                <a:r>
                  <a:rPr lang="en-US"/>
                  <a:t>Wins 2004-2005 / Data Set #1</a:t>
                </a:r>
              </a:p>
            </c:rich>
          </c:tx>
          <c:layout/>
          <c:overlay val="0"/>
        </c:title>
        <c:numFmt formatCode="General" sourceLinked="0"/>
        <c:majorTickMark val="out"/>
        <c:minorTickMark val="none"/>
        <c:tickLblPos val="nextTo"/>
        <c:txPr>
          <a:bodyPr/>
          <a:lstStyle/>
          <a:p>
            <a:pPr>
              <a:defRPr sz="800" b="0"/>
            </a:pPr>
            <a:endParaRPr lang="en-US"/>
          </a:p>
        </c:txPr>
        <c:crossAx val="966836256"/>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Wins 2005-2006 vs Salary 2005-2006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Scatterplot!ScatterX_E020A</c:f>
              <c:numCache>
                <c:formatCode>General</c:formatCode>
                <c:ptCount val="30"/>
                <c:pt idx="0">
                  <c:v>2817881</c:v>
                </c:pt>
                <c:pt idx="1">
                  <c:v>3756787</c:v>
                </c:pt>
                <c:pt idx="2">
                  <c:v>2165260</c:v>
                </c:pt>
                <c:pt idx="3">
                  <c:v>2510518</c:v>
                </c:pt>
                <c:pt idx="4">
                  <c:v>3454571</c:v>
                </c:pt>
                <c:pt idx="5">
                  <c:v>4551427</c:v>
                </c:pt>
                <c:pt idx="6">
                  <c:v>3589631</c:v>
                </c:pt>
                <c:pt idx="7">
                  <c:v>4029349</c:v>
                </c:pt>
                <c:pt idx="8">
                  <c:v>4104109</c:v>
                </c:pt>
                <c:pt idx="9">
                  <c:v>3490134</c:v>
                </c:pt>
                <c:pt idx="10">
                  <c:v>5120521</c:v>
                </c:pt>
                <c:pt idx="11">
                  <c:v>3418853</c:v>
                </c:pt>
                <c:pt idx="12">
                  <c:v>3614389</c:v>
                </c:pt>
                <c:pt idx="13">
                  <c:v>4307985</c:v>
                </c:pt>
                <c:pt idx="14">
                  <c:v>3976765</c:v>
                </c:pt>
                <c:pt idx="15">
                  <c:v>3766016</c:v>
                </c:pt>
                <c:pt idx="16">
                  <c:v>3875618</c:v>
                </c:pt>
                <c:pt idx="17">
                  <c:v>4738300</c:v>
                </c:pt>
                <c:pt idx="18">
                  <c:v>2907783</c:v>
                </c:pt>
                <c:pt idx="19">
                  <c:v>6193607</c:v>
                </c:pt>
                <c:pt idx="20">
                  <c:v>3606031</c:v>
                </c:pt>
                <c:pt idx="21">
                  <c:v>3528259</c:v>
                </c:pt>
                <c:pt idx="22">
                  <c:v>4595895</c:v>
                </c:pt>
                <c:pt idx="23">
                  <c:v>4263959</c:v>
                </c:pt>
                <c:pt idx="24">
                  <c:v>3649442</c:v>
                </c:pt>
                <c:pt idx="25">
                  <c:v>4323418</c:v>
                </c:pt>
                <c:pt idx="26">
                  <c:v>5688204</c:v>
                </c:pt>
                <c:pt idx="27">
                  <c:v>2468571</c:v>
                </c:pt>
                <c:pt idx="28">
                  <c:v>3850419</c:v>
                </c:pt>
                <c:pt idx="29">
                  <c:v>3349599</c:v>
                </c:pt>
              </c:numCache>
            </c:numRef>
          </c:xVal>
          <c:yVal>
            <c:numRef>
              <c:f>Scatterplot!ScatterY_E020A</c:f>
              <c:numCache>
                <c:formatCode>General</c:formatCode>
                <c:ptCount val="30"/>
                <c:pt idx="0">
                  <c:v>26</c:v>
                </c:pt>
                <c:pt idx="1">
                  <c:v>33</c:v>
                </c:pt>
                <c:pt idx="2">
                  <c:v>26</c:v>
                </c:pt>
                <c:pt idx="3">
                  <c:v>41</c:v>
                </c:pt>
                <c:pt idx="4">
                  <c:v>50</c:v>
                </c:pt>
                <c:pt idx="5">
                  <c:v>60</c:v>
                </c:pt>
                <c:pt idx="6">
                  <c:v>44</c:v>
                </c:pt>
                <c:pt idx="7">
                  <c:v>64</c:v>
                </c:pt>
                <c:pt idx="8">
                  <c:v>34</c:v>
                </c:pt>
                <c:pt idx="9">
                  <c:v>34</c:v>
                </c:pt>
                <c:pt idx="10">
                  <c:v>41</c:v>
                </c:pt>
                <c:pt idx="11">
                  <c:v>47</c:v>
                </c:pt>
                <c:pt idx="12">
                  <c:v>45</c:v>
                </c:pt>
                <c:pt idx="13">
                  <c:v>49</c:v>
                </c:pt>
                <c:pt idx="14">
                  <c:v>52</c:v>
                </c:pt>
                <c:pt idx="15">
                  <c:v>39</c:v>
                </c:pt>
                <c:pt idx="16">
                  <c:v>33</c:v>
                </c:pt>
                <c:pt idx="17">
                  <c:v>49</c:v>
                </c:pt>
                <c:pt idx="18">
                  <c:v>38</c:v>
                </c:pt>
                <c:pt idx="19">
                  <c:v>23</c:v>
                </c:pt>
                <c:pt idx="20">
                  <c:v>35</c:v>
                </c:pt>
                <c:pt idx="21">
                  <c:v>36</c:v>
                </c:pt>
                <c:pt idx="22">
                  <c:v>38</c:v>
                </c:pt>
                <c:pt idx="23">
                  <c:v>54</c:v>
                </c:pt>
                <c:pt idx="24">
                  <c:v>21</c:v>
                </c:pt>
                <c:pt idx="25">
                  <c:v>44</c:v>
                </c:pt>
                <c:pt idx="26">
                  <c:v>63</c:v>
                </c:pt>
                <c:pt idx="27">
                  <c:v>27</c:v>
                </c:pt>
                <c:pt idx="28">
                  <c:v>41</c:v>
                </c:pt>
                <c:pt idx="29">
                  <c:v>42</c:v>
                </c:pt>
              </c:numCache>
            </c:numRef>
          </c:yVal>
          <c:smooth val="0"/>
        </c:ser>
        <c:dLbls>
          <c:showLegendKey val="0"/>
          <c:showVal val="0"/>
          <c:showCatName val="0"/>
          <c:showSerName val="0"/>
          <c:showPercent val="0"/>
          <c:showBubbleSize val="0"/>
        </c:dLbls>
        <c:axId val="966837040"/>
        <c:axId val="966837432"/>
      </c:scatterChart>
      <c:valAx>
        <c:axId val="966837040"/>
        <c:scaling>
          <c:orientation val="minMax"/>
        </c:scaling>
        <c:delete val="0"/>
        <c:axPos val="b"/>
        <c:title>
          <c:tx>
            <c:rich>
              <a:bodyPr/>
              <a:lstStyle/>
              <a:p>
                <a:pPr>
                  <a:defRPr sz="800" b="0"/>
                </a:pPr>
                <a:r>
                  <a:rPr lang="en-US"/>
                  <a:t>Salary 2005-2006 / Data Set #1</a:t>
                </a:r>
              </a:p>
            </c:rich>
          </c:tx>
          <c:layout/>
          <c:overlay val="0"/>
        </c:title>
        <c:numFmt formatCode="General" sourceLinked="0"/>
        <c:majorTickMark val="out"/>
        <c:minorTickMark val="none"/>
        <c:tickLblPos val="nextTo"/>
        <c:txPr>
          <a:bodyPr/>
          <a:lstStyle/>
          <a:p>
            <a:pPr>
              <a:defRPr sz="800" b="0"/>
            </a:pPr>
            <a:endParaRPr lang="en-US"/>
          </a:p>
        </c:txPr>
        <c:crossAx val="966837432"/>
        <c:crosses val="autoZero"/>
        <c:crossBetween val="midCat"/>
      </c:valAx>
      <c:valAx>
        <c:axId val="966837432"/>
        <c:scaling>
          <c:orientation val="minMax"/>
        </c:scaling>
        <c:delete val="0"/>
        <c:axPos val="l"/>
        <c:title>
          <c:tx>
            <c:rich>
              <a:bodyPr/>
              <a:lstStyle/>
              <a:p>
                <a:pPr>
                  <a:defRPr sz="800" b="0"/>
                </a:pPr>
                <a:r>
                  <a:rPr lang="en-US"/>
                  <a:t>Wins 2005-2006 / Data Set #1</a:t>
                </a:r>
              </a:p>
            </c:rich>
          </c:tx>
          <c:layout/>
          <c:overlay val="0"/>
        </c:title>
        <c:numFmt formatCode="General" sourceLinked="0"/>
        <c:majorTickMark val="out"/>
        <c:minorTickMark val="none"/>
        <c:tickLblPos val="nextTo"/>
        <c:txPr>
          <a:bodyPr/>
          <a:lstStyle/>
          <a:p>
            <a:pPr>
              <a:defRPr sz="800" b="0"/>
            </a:pPr>
            <a:endParaRPr lang="en-US"/>
          </a:p>
        </c:txPr>
        <c:crossAx val="966837040"/>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Wins 2006-2007 vs Salary 2006-2007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Scatterplot!ScatterX_6E57A</c:f>
              <c:numCache>
                <c:formatCode>General</c:formatCode>
                <c:ptCount val="30"/>
                <c:pt idx="0">
                  <c:v>3187469</c:v>
                </c:pt>
                <c:pt idx="1">
                  <c:v>3574699</c:v>
                </c:pt>
                <c:pt idx="2">
                  <c:v>2797450</c:v>
                </c:pt>
                <c:pt idx="3">
                  <c:v>3646618</c:v>
                </c:pt>
                <c:pt idx="4">
                  <c:v>4359319</c:v>
                </c:pt>
                <c:pt idx="5">
                  <c:v>4630078</c:v>
                </c:pt>
                <c:pt idx="6">
                  <c:v>5000018</c:v>
                </c:pt>
                <c:pt idx="7">
                  <c:v>5034508</c:v>
                </c:pt>
                <c:pt idx="8">
                  <c:v>4437192</c:v>
                </c:pt>
                <c:pt idx="9">
                  <c:v>4175157</c:v>
                </c:pt>
                <c:pt idx="10">
                  <c:v>4101750</c:v>
                </c:pt>
                <c:pt idx="11">
                  <c:v>3880135</c:v>
                </c:pt>
                <c:pt idx="12">
                  <c:v>4330848</c:v>
                </c:pt>
                <c:pt idx="13">
                  <c:v>3137031</c:v>
                </c:pt>
                <c:pt idx="14">
                  <c:v>5213586</c:v>
                </c:pt>
                <c:pt idx="15">
                  <c:v>3642234</c:v>
                </c:pt>
                <c:pt idx="16">
                  <c:v>4766747</c:v>
                </c:pt>
                <c:pt idx="17">
                  <c:v>4251489</c:v>
                </c:pt>
                <c:pt idx="18">
                  <c:v>3544778</c:v>
                </c:pt>
                <c:pt idx="19">
                  <c:v>5444841</c:v>
                </c:pt>
                <c:pt idx="20">
                  <c:v>4046273</c:v>
                </c:pt>
                <c:pt idx="21">
                  <c:v>4035170</c:v>
                </c:pt>
                <c:pt idx="22">
                  <c:v>3415942</c:v>
                </c:pt>
                <c:pt idx="23">
                  <c:v>5888627</c:v>
                </c:pt>
                <c:pt idx="24">
                  <c:v>4625123</c:v>
                </c:pt>
                <c:pt idx="25">
                  <c:v>4697325</c:v>
                </c:pt>
                <c:pt idx="26">
                  <c:v>4376340</c:v>
                </c:pt>
                <c:pt idx="27">
                  <c:v>2814878</c:v>
                </c:pt>
                <c:pt idx="28">
                  <c:v>4640411</c:v>
                </c:pt>
                <c:pt idx="29">
                  <c:v>4123588</c:v>
                </c:pt>
              </c:numCache>
            </c:numRef>
          </c:xVal>
          <c:yVal>
            <c:numRef>
              <c:f>Scatterplot!ScatterY_6E57A</c:f>
              <c:numCache>
                <c:formatCode>General</c:formatCode>
                <c:ptCount val="30"/>
                <c:pt idx="0">
                  <c:v>30</c:v>
                </c:pt>
                <c:pt idx="1">
                  <c:v>24</c:v>
                </c:pt>
                <c:pt idx="2">
                  <c:v>33</c:v>
                </c:pt>
                <c:pt idx="3">
                  <c:v>49</c:v>
                </c:pt>
                <c:pt idx="4">
                  <c:v>50</c:v>
                </c:pt>
                <c:pt idx="5">
                  <c:v>67</c:v>
                </c:pt>
                <c:pt idx="6">
                  <c:v>45</c:v>
                </c:pt>
                <c:pt idx="7">
                  <c:v>53</c:v>
                </c:pt>
                <c:pt idx="8">
                  <c:v>42</c:v>
                </c:pt>
                <c:pt idx="9">
                  <c:v>52</c:v>
                </c:pt>
                <c:pt idx="10">
                  <c:v>35</c:v>
                </c:pt>
                <c:pt idx="11">
                  <c:v>40</c:v>
                </c:pt>
                <c:pt idx="12">
                  <c:v>42</c:v>
                </c:pt>
                <c:pt idx="13">
                  <c:v>22</c:v>
                </c:pt>
                <c:pt idx="14">
                  <c:v>44</c:v>
                </c:pt>
                <c:pt idx="15">
                  <c:v>28</c:v>
                </c:pt>
                <c:pt idx="16">
                  <c:v>32</c:v>
                </c:pt>
                <c:pt idx="17">
                  <c:v>41</c:v>
                </c:pt>
                <c:pt idx="18">
                  <c:v>39</c:v>
                </c:pt>
                <c:pt idx="19">
                  <c:v>33</c:v>
                </c:pt>
                <c:pt idx="20">
                  <c:v>31</c:v>
                </c:pt>
                <c:pt idx="21">
                  <c:v>40</c:v>
                </c:pt>
                <c:pt idx="22">
                  <c:v>35</c:v>
                </c:pt>
                <c:pt idx="23">
                  <c:v>61</c:v>
                </c:pt>
                <c:pt idx="24">
                  <c:v>32</c:v>
                </c:pt>
                <c:pt idx="25">
                  <c:v>33</c:v>
                </c:pt>
                <c:pt idx="26">
                  <c:v>58</c:v>
                </c:pt>
                <c:pt idx="27">
                  <c:v>47</c:v>
                </c:pt>
                <c:pt idx="28">
                  <c:v>51</c:v>
                </c:pt>
                <c:pt idx="29">
                  <c:v>41</c:v>
                </c:pt>
              </c:numCache>
            </c:numRef>
          </c:yVal>
          <c:smooth val="0"/>
        </c:ser>
        <c:dLbls>
          <c:showLegendKey val="0"/>
          <c:showVal val="0"/>
          <c:showCatName val="0"/>
          <c:showSerName val="0"/>
          <c:showPercent val="0"/>
          <c:showBubbleSize val="0"/>
        </c:dLbls>
        <c:axId val="966837824"/>
        <c:axId val="966839000"/>
      </c:scatterChart>
      <c:valAx>
        <c:axId val="966837824"/>
        <c:scaling>
          <c:orientation val="minMax"/>
        </c:scaling>
        <c:delete val="0"/>
        <c:axPos val="b"/>
        <c:title>
          <c:tx>
            <c:rich>
              <a:bodyPr/>
              <a:lstStyle/>
              <a:p>
                <a:pPr>
                  <a:defRPr sz="800" b="0"/>
                </a:pPr>
                <a:r>
                  <a:rPr lang="en-US"/>
                  <a:t>Salary 2006-2007 / Data Set #1</a:t>
                </a:r>
              </a:p>
            </c:rich>
          </c:tx>
          <c:layout/>
          <c:overlay val="0"/>
        </c:title>
        <c:numFmt formatCode="General" sourceLinked="0"/>
        <c:majorTickMark val="out"/>
        <c:minorTickMark val="none"/>
        <c:tickLblPos val="nextTo"/>
        <c:txPr>
          <a:bodyPr/>
          <a:lstStyle/>
          <a:p>
            <a:pPr>
              <a:defRPr sz="800" b="0"/>
            </a:pPr>
            <a:endParaRPr lang="en-US"/>
          </a:p>
        </c:txPr>
        <c:crossAx val="966839000"/>
        <c:crosses val="autoZero"/>
        <c:crossBetween val="midCat"/>
      </c:valAx>
      <c:valAx>
        <c:axId val="966839000"/>
        <c:scaling>
          <c:orientation val="minMax"/>
        </c:scaling>
        <c:delete val="0"/>
        <c:axPos val="l"/>
        <c:title>
          <c:tx>
            <c:rich>
              <a:bodyPr/>
              <a:lstStyle/>
              <a:p>
                <a:pPr>
                  <a:defRPr sz="800" b="0"/>
                </a:pPr>
                <a:r>
                  <a:rPr lang="en-US"/>
                  <a:t>Wins 2006-2007 / Data Set #1</a:t>
                </a:r>
              </a:p>
            </c:rich>
          </c:tx>
          <c:layout/>
          <c:overlay val="0"/>
        </c:title>
        <c:numFmt formatCode="General" sourceLinked="0"/>
        <c:majorTickMark val="out"/>
        <c:minorTickMark val="none"/>
        <c:tickLblPos val="nextTo"/>
        <c:txPr>
          <a:bodyPr/>
          <a:lstStyle/>
          <a:p>
            <a:pPr>
              <a:defRPr sz="800" b="0"/>
            </a:pPr>
            <a:endParaRPr lang="en-US"/>
          </a:p>
        </c:txPr>
        <c:crossAx val="966837824"/>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Wins 2007-2008 vs Salary 2007-2008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Scatterplot!ScatterX_8ED4A</c:f>
              <c:numCache>
                <c:formatCode>General</c:formatCode>
                <c:ptCount val="30"/>
                <c:pt idx="0">
                  <c:v>3902100</c:v>
                </c:pt>
                <c:pt idx="1">
                  <c:v>5272303</c:v>
                </c:pt>
                <c:pt idx="2">
                  <c:v>3232817</c:v>
                </c:pt>
                <c:pt idx="3">
                  <c:v>3900850</c:v>
                </c:pt>
                <c:pt idx="4">
                  <c:v>5265523</c:v>
                </c:pt>
                <c:pt idx="5">
                  <c:v>4622414</c:v>
                </c:pt>
                <c:pt idx="6">
                  <c:v>5411813</c:v>
                </c:pt>
                <c:pt idx="7">
                  <c:v>4754359</c:v>
                </c:pt>
                <c:pt idx="8">
                  <c:v>4124416</c:v>
                </c:pt>
                <c:pt idx="9">
                  <c:v>4086164</c:v>
                </c:pt>
                <c:pt idx="10">
                  <c:v>4179961</c:v>
                </c:pt>
                <c:pt idx="11">
                  <c:v>3717799</c:v>
                </c:pt>
                <c:pt idx="12">
                  <c:v>4998499</c:v>
                </c:pt>
                <c:pt idx="13">
                  <c:v>3890865</c:v>
                </c:pt>
                <c:pt idx="14">
                  <c:v>4671007</c:v>
                </c:pt>
                <c:pt idx="15">
                  <c:v>4154524</c:v>
                </c:pt>
                <c:pt idx="16">
                  <c:v>3007574</c:v>
                </c:pt>
                <c:pt idx="17">
                  <c:v>5452432</c:v>
                </c:pt>
                <c:pt idx="18">
                  <c:v>3770690</c:v>
                </c:pt>
                <c:pt idx="19">
                  <c:v>5801087</c:v>
                </c:pt>
                <c:pt idx="20">
                  <c:v>3094130</c:v>
                </c:pt>
                <c:pt idx="21">
                  <c:v>4122764</c:v>
                </c:pt>
                <c:pt idx="22">
                  <c:v>3398702</c:v>
                </c:pt>
                <c:pt idx="23">
                  <c:v>5087665</c:v>
                </c:pt>
                <c:pt idx="24">
                  <c:v>3813390</c:v>
                </c:pt>
                <c:pt idx="25">
                  <c:v>3158201</c:v>
                </c:pt>
                <c:pt idx="26">
                  <c:v>4832801</c:v>
                </c:pt>
                <c:pt idx="27">
                  <c:v>3985144</c:v>
                </c:pt>
                <c:pt idx="28">
                  <c:v>4206425</c:v>
                </c:pt>
                <c:pt idx="29">
                  <c:v>5094487</c:v>
                </c:pt>
              </c:numCache>
            </c:numRef>
          </c:xVal>
          <c:yVal>
            <c:numRef>
              <c:f>Scatterplot!ScatterY_8ED4A</c:f>
              <c:numCache>
                <c:formatCode>General</c:formatCode>
                <c:ptCount val="30"/>
                <c:pt idx="0">
                  <c:v>37</c:v>
                </c:pt>
                <c:pt idx="1">
                  <c:v>66</c:v>
                </c:pt>
                <c:pt idx="2">
                  <c:v>32</c:v>
                </c:pt>
                <c:pt idx="3">
                  <c:v>33</c:v>
                </c:pt>
                <c:pt idx="4">
                  <c:v>45</c:v>
                </c:pt>
                <c:pt idx="5">
                  <c:v>51</c:v>
                </c:pt>
                <c:pt idx="6">
                  <c:v>50</c:v>
                </c:pt>
                <c:pt idx="7">
                  <c:v>59</c:v>
                </c:pt>
                <c:pt idx="8">
                  <c:v>48</c:v>
                </c:pt>
                <c:pt idx="9">
                  <c:v>55</c:v>
                </c:pt>
                <c:pt idx="10">
                  <c:v>36</c:v>
                </c:pt>
                <c:pt idx="11">
                  <c:v>23</c:v>
                </c:pt>
                <c:pt idx="12">
                  <c:v>57</c:v>
                </c:pt>
                <c:pt idx="13">
                  <c:v>22</c:v>
                </c:pt>
                <c:pt idx="14">
                  <c:v>15</c:v>
                </c:pt>
                <c:pt idx="15">
                  <c:v>26</c:v>
                </c:pt>
                <c:pt idx="16">
                  <c:v>22</c:v>
                </c:pt>
                <c:pt idx="17">
                  <c:v>34</c:v>
                </c:pt>
                <c:pt idx="18">
                  <c:v>56</c:v>
                </c:pt>
                <c:pt idx="19">
                  <c:v>23</c:v>
                </c:pt>
                <c:pt idx="20">
                  <c:v>20</c:v>
                </c:pt>
                <c:pt idx="21">
                  <c:v>52</c:v>
                </c:pt>
                <c:pt idx="22">
                  <c:v>40</c:v>
                </c:pt>
                <c:pt idx="23">
                  <c:v>55</c:v>
                </c:pt>
                <c:pt idx="24">
                  <c:v>41</c:v>
                </c:pt>
                <c:pt idx="25">
                  <c:v>38</c:v>
                </c:pt>
                <c:pt idx="26">
                  <c:v>56</c:v>
                </c:pt>
                <c:pt idx="27">
                  <c:v>41</c:v>
                </c:pt>
                <c:pt idx="28">
                  <c:v>54</c:v>
                </c:pt>
                <c:pt idx="29">
                  <c:v>43</c:v>
                </c:pt>
              </c:numCache>
            </c:numRef>
          </c:yVal>
          <c:smooth val="0"/>
        </c:ser>
        <c:dLbls>
          <c:showLegendKey val="0"/>
          <c:showVal val="0"/>
          <c:showCatName val="0"/>
          <c:showSerName val="0"/>
          <c:showPercent val="0"/>
          <c:showBubbleSize val="0"/>
        </c:dLbls>
        <c:axId val="966840176"/>
        <c:axId val="966839784"/>
      </c:scatterChart>
      <c:valAx>
        <c:axId val="966840176"/>
        <c:scaling>
          <c:orientation val="minMax"/>
        </c:scaling>
        <c:delete val="0"/>
        <c:axPos val="b"/>
        <c:title>
          <c:tx>
            <c:rich>
              <a:bodyPr/>
              <a:lstStyle/>
              <a:p>
                <a:pPr>
                  <a:defRPr sz="800" b="0"/>
                </a:pPr>
                <a:r>
                  <a:rPr lang="en-US"/>
                  <a:t>Salary 2007-2008 / Data Set #1</a:t>
                </a:r>
              </a:p>
            </c:rich>
          </c:tx>
          <c:layout/>
          <c:overlay val="0"/>
        </c:title>
        <c:numFmt formatCode="General" sourceLinked="0"/>
        <c:majorTickMark val="out"/>
        <c:minorTickMark val="none"/>
        <c:tickLblPos val="nextTo"/>
        <c:txPr>
          <a:bodyPr/>
          <a:lstStyle/>
          <a:p>
            <a:pPr>
              <a:defRPr sz="800" b="0"/>
            </a:pPr>
            <a:endParaRPr lang="en-US"/>
          </a:p>
        </c:txPr>
        <c:crossAx val="966839784"/>
        <c:crosses val="autoZero"/>
        <c:crossBetween val="midCat"/>
      </c:valAx>
      <c:valAx>
        <c:axId val="966839784"/>
        <c:scaling>
          <c:orientation val="minMax"/>
        </c:scaling>
        <c:delete val="0"/>
        <c:axPos val="l"/>
        <c:title>
          <c:tx>
            <c:rich>
              <a:bodyPr/>
              <a:lstStyle/>
              <a:p>
                <a:pPr>
                  <a:defRPr sz="800" b="0"/>
                </a:pPr>
                <a:r>
                  <a:rPr lang="en-US"/>
                  <a:t>Wins 2007-2008 / Data Set #1</a:t>
                </a:r>
              </a:p>
            </c:rich>
          </c:tx>
          <c:layout/>
          <c:overlay val="0"/>
        </c:title>
        <c:numFmt formatCode="General" sourceLinked="0"/>
        <c:majorTickMark val="out"/>
        <c:minorTickMark val="none"/>
        <c:tickLblPos val="nextTo"/>
        <c:txPr>
          <a:bodyPr/>
          <a:lstStyle/>
          <a:p>
            <a:pPr>
              <a:defRPr sz="800" b="0"/>
            </a:pPr>
            <a:endParaRPr lang="en-US"/>
          </a:p>
        </c:txPr>
        <c:crossAx val="966840176"/>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Wins 2008-2009 vs Salary 2008-2009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Scatterplot!ScatterX_7247A</c:f>
              <c:numCache>
                <c:formatCode>General</c:formatCode>
                <c:ptCount val="30"/>
                <c:pt idx="0">
                  <c:v>4544389</c:v>
                </c:pt>
                <c:pt idx="1">
                  <c:v>6056844</c:v>
                </c:pt>
                <c:pt idx="2">
                  <c:v>4250267</c:v>
                </c:pt>
                <c:pt idx="3">
                  <c:v>4760006</c:v>
                </c:pt>
                <c:pt idx="4">
                  <c:v>6052959</c:v>
                </c:pt>
                <c:pt idx="5">
                  <c:v>6166900</c:v>
                </c:pt>
                <c:pt idx="6">
                  <c:v>5159125</c:v>
                </c:pt>
                <c:pt idx="7">
                  <c:v>5926691</c:v>
                </c:pt>
                <c:pt idx="8">
                  <c:v>3330901</c:v>
                </c:pt>
                <c:pt idx="9">
                  <c:v>4911520</c:v>
                </c:pt>
                <c:pt idx="10">
                  <c:v>4351487</c:v>
                </c:pt>
                <c:pt idx="11">
                  <c:v>3437964</c:v>
                </c:pt>
                <c:pt idx="12">
                  <c:v>5383053</c:v>
                </c:pt>
                <c:pt idx="13">
                  <c:v>4459982</c:v>
                </c:pt>
                <c:pt idx="14">
                  <c:v>2943007</c:v>
                </c:pt>
                <c:pt idx="15">
                  <c:v>4681349</c:v>
                </c:pt>
                <c:pt idx="16">
                  <c:v>3970358</c:v>
                </c:pt>
                <c:pt idx="17">
                  <c:v>4132230</c:v>
                </c:pt>
                <c:pt idx="18">
                  <c:v>4786986</c:v>
                </c:pt>
                <c:pt idx="19">
                  <c:v>6472383</c:v>
                </c:pt>
                <c:pt idx="20">
                  <c:v>3418596</c:v>
                </c:pt>
                <c:pt idx="21">
                  <c:v>4990880</c:v>
                </c:pt>
                <c:pt idx="22">
                  <c:v>4962296</c:v>
                </c:pt>
                <c:pt idx="23">
                  <c:v>5389234</c:v>
                </c:pt>
                <c:pt idx="24">
                  <c:v>3743654</c:v>
                </c:pt>
                <c:pt idx="25">
                  <c:v>4469826</c:v>
                </c:pt>
                <c:pt idx="26">
                  <c:v>3800193</c:v>
                </c:pt>
                <c:pt idx="27">
                  <c:v>5609348</c:v>
                </c:pt>
                <c:pt idx="28">
                  <c:v>4417760</c:v>
                </c:pt>
                <c:pt idx="29">
                  <c:v>4941185</c:v>
                </c:pt>
              </c:numCache>
            </c:numRef>
          </c:xVal>
          <c:yVal>
            <c:numRef>
              <c:f>Scatterplot!ScatterY_7247A</c:f>
              <c:numCache>
                <c:formatCode>General</c:formatCode>
                <c:ptCount val="30"/>
                <c:pt idx="0">
                  <c:v>47</c:v>
                </c:pt>
                <c:pt idx="1">
                  <c:v>62</c:v>
                </c:pt>
                <c:pt idx="2">
                  <c:v>35</c:v>
                </c:pt>
                <c:pt idx="3">
                  <c:v>41</c:v>
                </c:pt>
                <c:pt idx="4">
                  <c:v>66</c:v>
                </c:pt>
                <c:pt idx="5">
                  <c:v>50</c:v>
                </c:pt>
                <c:pt idx="6">
                  <c:v>54</c:v>
                </c:pt>
                <c:pt idx="7">
                  <c:v>39</c:v>
                </c:pt>
                <c:pt idx="8">
                  <c:v>29</c:v>
                </c:pt>
                <c:pt idx="9">
                  <c:v>53</c:v>
                </c:pt>
                <c:pt idx="10">
                  <c:v>36</c:v>
                </c:pt>
                <c:pt idx="11">
                  <c:v>19</c:v>
                </c:pt>
                <c:pt idx="12">
                  <c:v>65</c:v>
                </c:pt>
                <c:pt idx="13">
                  <c:v>24</c:v>
                </c:pt>
                <c:pt idx="14">
                  <c:v>43</c:v>
                </c:pt>
                <c:pt idx="15">
                  <c:v>34</c:v>
                </c:pt>
                <c:pt idx="16">
                  <c:v>24</c:v>
                </c:pt>
                <c:pt idx="17">
                  <c:v>34</c:v>
                </c:pt>
                <c:pt idx="18">
                  <c:v>49</c:v>
                </c:pt>
                <c:pt idx="19">
                  <c:v>32</c:v>
                </c:pt>
                <c:pt idx="20">
                  <c:v>23</c:v>
                </c:pt>
                <c:pt idx="21">
                  <c:v>59</c:v>
                </c:pt>
                <c:pt idx="22">
                  <c:v>41</c:v>
                </c:pt>
                <c:pt idx="23">
                  <c:v>46</c:v>
                </c:pt>
                <c:pt idx="24">
                  <c:v>54</c:v>
                </c:pt>
                <c:pt idx="25">
                  <c:v>17</c:v>
                </c:pt>
                <c:pt idx="26">
                  <c:v>54</c:v>
                </c:pt>
                <c:pt idx="27">
                  <c:v>33</c:v>
                </c:pt>
                <c:pt idx="28">
                  <c:v>48</c:v>
                </c:pt>
                <c:pt idx="29">
                  <c:v>19</c:v>
                </c:pt>
              </c:numCache>
            </c:numRef>
          </c:yVal>
          <c:smooth val="0"/>
        </c:ser>
        <c:dLbls>
          <c:showLegendKey val="0"/>
          <c:showVal val="0"/>
          <c:showCatName val="0"/>
          <c:showSerName val="0"/>
          <c:showPercent val="0"/>
          <c:showBubbleSize val="0"/>
        </c:dLbls>
        <c:axId val="966840960"/>
        <c:axId val="966841352"/>
      </c:scatterChart>
      <c:valAx>
        <c:axId val="966840960"/>
        <c:scaling>
          <c:orientation val="minMax"/>
        </c:scaling>
        <c:delete val="0"/>
        <c:axPos val="b"/>
        <c:title>
          <c:tx>
            <c:rich>
              <a:bodyPr/>
              <a:lstStyle/>
              <a:p>
                <a:pPr>
                  <a:defRPr sz="800" b="0"/>
                </a:pPr>
                <a:r>
                  <a:rPr lang="en-US"/>
                  <a:t>Salary 2008-2009 / Data Set #1</a:t>
                </a:r>
              </a:p>
            </c:rich>
          </c:tx>
          <c:layout/>
          <c:overlay val="0"/>
        </c:title>
        <c:numFmt formatCode="General" sourceLinked="0"/>
        <c:majorTickMark val="out"/>
        <c:minorTickMark val="none"/>
        <c:tickLblPos val="nextTo"/>
        <c:txPr>
          <a:bodyPr/>
          <a:lstStyle/>
          <a:p>
            <a:pPr>
              <a:defRPr sz="800" b="0"/>
            </a:pPr>
            <a:endParaRPr lang="en-US"/>
          </a:p>
        </c:txPr>
        <c:crossAx val="966841352"/>
        <c:crosses val="autoZero"/>
        <c:crossBetween val="midCat"/>
      </c:valAx>
      <c:valAx>
        <c:axId val="966841352"/>
        <c:scaling>
          <c:orientation val="minMax"/>
        </c:scaling>
        <c:delete val="0"/>
        <c:axPos val="l"/>
        <c:title>
          <c:tx>
            <c:rich>
              <a:bodyPr/>
              <a:lstStyle/>
              <a:p>
                <a:pPr>
                  <a:defRPr sz="800" b="0"/>
                </a:pPr>
                <a:r>
                  <a:rPr lang="en-US"/>
                  <a:t>Wins 2008-2009 / Data Set #1</a:t>
                </a:r>
              </a:p>
            </c:rich>
          </c:tx>
          <c:layout/>
          <c:overlay val="0"/>
        </c:title>
        <c:numFmt formatCode="General" sourceLinked="0"/>
        <c:majorTickMark val="out"/>
        <c:minorTickMark val="none"/>
        <c:tickLblPos val="nextTo"/>
        <c:txPr>
          <a:bodyPr/>
          <a:lstStyle/>
          <a:p>
            <a:pPr>
              <a:defRPr sz="800" b="0"/>
            </a:pPr>
            <a:endParaRPr lang="en-US"/>
          </a:p>
        </c:txPr>
        <c:crossAx val="966840960"/>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Wins 2009-2010 vs Salary 2009-2010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Scatterplot!ScatterX_C3391</c:f>
              <c:numCache>
                <c:formatCode>General</c:formatCode>
                <c:ptCount val="30"/>
                <c:pt idx="0">
                  <c:v>4129306</c:v>
                </c:pt>
                <c:pt idx="1">
                  <c:v>4989165</c:v>
                </c:pt>
                <c:pt idx="2">
                  <c:v>3846541</c:v>
                </c:pt>
                <c:pt idx="3">
                  <c:v>3566808</c:v>
                </c:pt>
                <c:pt idx="4">
                  <c:v>5082727</c:v>
                </c:pt>
                <c:pt idx="5">
                  <c:v>5887489</c:v>
                </c:pt>
                <c:pt idx="6">
                  <c:v>4723763</c:v>
                </c:pt>
                <c:pt idx="7">
                  <c:v>3922321</c:v>
                </c:pt>
                <c:pt idx="8">
                  <c:v>2716912</c:v>
                </c:pt>
                <c:pt idx="9">
                  <c:v>3863082</c:v>
                </c:pt>
                <c:pt idx="10">
                  <c:v>3917558</c:v>
                </c:pt>
                <c:pt idx="11">
                  <c:v>2473758</c:v>
                </c:pt>
                <c:pt idx="12">
                  <c:v>5938744</c:v>
                </c:pt>
                <c:pt idx="13">
                  <c:v>4623902</c:v>
                </c:pt>
                <c:pt idx="14">
                  <c:v>4059745</c:v>
                </c:pt>
                <c:pt idx="15">
                  <c:v>3811350</c:v>
                </c:pt>
                <c:pt idx="16">
                  <c:v>3367617</c:v>
                </c:pt>
                <c:pt idx="17">
                  <c:v>3493888</c:v>
                </c:pt>
                <c:pt idx="18">
                  <c:v>4950004</c:v>
                </c:pt>
                <c:pt idx="19">
                  <c:v>5716928</c:v>
                </c:pt>
                <c:pt idx="20">
                  <c:v>3359828</c:v>
                </c:pt>
                <c:pt idx="21">
                  <c:v>5880677</c:v>
                </c:pt>
                <c:pt idx="22">
                  <c:v>4113314</c:v>
                </c:pt>
                <c:pt idx="23">
                  <c:v>4412711</c:v>
                </c:pt>
                <c:pt idx="24">
                  <c:v>3839538</c:v>
                </c:pt>
                <c:pt idx="25">
                  <c:v>3216893</c:v>
                </c:pt>
                <c:pt idx="26">
                  <c:v>3359828</c:v>
                </c:pt>
                <c:pt idx="27">
                  <c:v>3600093</c:v>
                </c:pt>
                <c:pt idx="28">
                  <c:v>5014206</c:v>
                </c:pt>
                <c:pt idx="29">
                  <c:v>3339812</c:v>
                </c:pt>
              </c:numCache>
            </c:numRef>
          </c:xVal>
          <c:yVal>
            <c:numRef>
              <c:f>Scatterplot!ScatterY_C3391</c:f>
              <c:numCache>
                <c:formatCode>General</c:formatCode>
                <c:ptCount val="30"/>
                <c:pt idx="0">
                  <c:v>53</c:v>
                </c:pt>
                <c:pt idx="1">
                  <c:v>50</c:v>
                </c:pt>
                <c:pt idx="2">
                  <c:v>44</c:v>
                </c:pt>
                <c:pt idx="3">
                  <c:v>41</c:v>
                </c:pt>
                <c:pt idx="4">
                  <c:v>61</c:v>
                </c:pt>
                <c:pt idx="5">
                  <c:v>55</c:v>
                </c:pt>
                <c:pt idx="6">
                  <c:v>53</c:v>
                </c:pt>
                <c:pt idx="7">
                  <c:v>27</c:v>
                </c:pt>
                <c:pt idx="8">
                  <c:v>26</c:v>
                </c:pt>
                <c:pt idx="9">
                  <c:v>42</c:v>
                </c:pt>
                <c:pt idx="10">
                  <c:v>32</c:v>
                </c:pt>
                <c:pt idx="11">
                  <c:v>29</c:v>
                </c:pt>
                <c:pt idx="12">
                  <c:v>57</c:v>
                </c:pt>
                <c:pt idx="13">
                  <c:v>40</c:v>
                </c:pt>
                <c:pt idx="14">
                  <c:v>47</c:v>
                </c:pt>
                <c:pt idx="15">
                  <c:v>46</c:v>
                </c:pt>
                <c:pt idx="16">
                  <c:v>15</c:v>
                </c:pt>
                <c:pt idx="17">
                  <c:v>12</c:v>
                </c:pt>
                <c:pt idx="18">
                  <c:v>37</c:v>
                </c:pt>
                <c:pt idx="19">
                  <c:v>29</c:v>
                </c:pt>
                <c:pt idx="20">
                  <c:v>50</c:v>
                </c:pt>
                <c:pt idx="21">
                  <c:v>59</c:v>
                </c:pt>
                <c:pt idx="22">
                  <c:v>27</c:v>
                </c:pt>
                <c:pt idx="23">
                  <c:v>54</c:v>
                </c:pt>
                <c:pt idx="24">
                  <c:v>50</c:v>
                </c:pt>
                <c:pt idx="25">
                  <c:v>25</c:v>
                </c:pt>
                <c:pt idx="26">
                  <c:v>50</c:v>
                </c:pt>
                <c:pt idx="27">
                  <c:v>40</c:v>
                </c:pt>
                <c:pt idx="28">
                  <c:v>53</c:v>
                </c:pt>
                <c:pt idx="29">
                  <c:v>26</c:v>
                </c:pt>
              </c:numCache>
            </c:numRef>
          </c:yVal>
          <c:smooth val="0"/>
        </c:ser>
        <c:dLbls>
          <c:showLegendKey val="0"/>
          <c:showVal val="0"/>
          <c:showCatName val="0"/>
          <c:showSerName val="0"/>
          <c:showPercent val="0"/>
          <c:showBubbleSize val="0"/>
        </c:dLbls>
        <c:axId val="966842136"/>
        <c:axId val="966842528"/>
      </c:scatterChart>
      <c:valAx>
        <c:axId val="966842136"/>
        <c:scaling>
          <c:orientation val="minMax"/>
        </c:scaling>
        <c:delete val="0"/>
        <c:axPos val="b"/>
        <c:title>
          <c:tx>
            <c:rich>
              <a:bodyPr/>
              <a:lstStyle/>
              <a:p>
                <a:pPr>
                  <a:defRPr sz="800" b="0"/>
                </a:pPr>
                <a:r>
                  <a:rPr lang="en-US"/>
                  <a:t>Salary 2009-2010 / Data Set #1</a:t>
                </a:r>
              </a:p>
            </c:rich>
          </c:tx>
          <c:layout/>
          <c:overlay val="0"/>
        </c:title>
        <c:numFmt formatCode="General" sourceLinked="0"/>
        <c:majorTickMark val="out"/>
        <c:minorTickMark val="none"/>
        <c:tickLblPos val="nextTo"/>
        <c:txPr>
          <a:bodyPr/>
          <a:lstStyle/>
          <a:p>
            <a:pPr>
              <a:defRPr sz="800" b="0"/>
            </a:pPr>
            <a:endParaRPr lang="en-US"/>
          </a:p>
        </c:txPr>
        <c:crossAx val="966842528"/>
        <c:crosses val="autoZero"/>
        <c:crossBetween val="midCat"/>
      </c:valAx>
      <c:valAx>
        <c:axId val="966842528"/>
        <c:scaling>
          <c:orientation val="minMax"/>
        </c:scaling>
        <c:delete val="0"/>
        <c:axPos val="l"/>
        <c:title>
          <c:tx>
            <c:rich>
              <a:bodyPr/>
              <a:lstStyle/>
              <a:p>
                <a:pPr>
                  <a:defRPr sz="800" b="0"/>
                </a:pPr>
                <a:r>
                  <a:rPr lang="en-US"/>
                  <a:t>Wins 2009-2010 / Data Set #1</a:t>
                </a:r>
              </a:p>
            </c:rich>
          </c:tx>
          <c:layout/>
          <c:overlay val="0"/>
        </c:title>
        <c:numFmt formatCode="General" sourceLinked="0"/>
        <c:majorTickMark val="out"/>
        <c:minorTickMark val="none"/>
        <c:tickLblPos val="nextTo"/>
        <c:txPr>
          <a:bodyPr/>
          <a:lstStyle/>
          <a:p>
            <a:pPr>
              <a:defRPr sz="800" b="0"/>
            </a:pPr>
            <a:endParaRPr lang="en-US"/>
          </a:p>
        </c:txPr>
        <c:crossAx val="966842136"/>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drawings/_rels/drawing5.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361950</xdr:colOff>
      <xdr:row>1</xdr:row>
      <xdr:rowOff>38100</xdr:rowOff>
    </xdr:from>
    <xdr:to>
      <xdr:col>7</xdr:col>
      <xdr:colOff>342900</xdr:colOff>
      <xdr:row>6</xdr:row>
      <xdr:rowOff>38100</xdr:rowOff>
    </xdr:to>
    <xdr:sp macro="" textlink="">
      <xdr:nvSpPr>
        <xdr:cNvPr id="2" name="TextBox 1"/>
        <xdr:cNvSpPr txBox="1"/>
      </xdr:nvSpPr>
      <xdr:spPr>
        <a:xfrm>
          <a:off x="361950" y="228600"/>
          <a:ext cx="4248150" cy="9525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vert="horz" rtlCol="0" anchor="t"/>
        <a:lstStyle/>
        <a:p>
          <a:pPr eaLnBrk="1" fontAlgn="auto" latinLnBrk="0" hangingPunct="1"/>
          <a:r>
            <a:rPr lang="en-US" sz="1100">
              <a:solidFill>
                <a:schemeClr val="dk1"/>
              </a:solidFill>
              <a:latin typeface="+mn-lt"/>
              <a:ea typeface="+mn-ea"/>
              <a:cs typeface="+mn-cs"/>
            </a:rPr>
            <a:t>ESPN, LoHud - New</a:t>
          </a:r>
          <a:r>
            <a:rPr lang="en-US" sz="1100" baseline="0">
              <a:solidFill>
                <a:schemeClr val="dk1"/>
              </a:solidFill>
              <a:latin typeface="+mn-lt"/>
              <a:ea typeface="+mn-ea"/>
              <a:cs typeface="+mn-cs"/>
            </a:rPr>
            <a:t> York's Hudson Valley</a:t>
          </a:r>
          <a:endParaRPr lang="en-US" sz="1100">
            <a:solidFill>
              <a:schemeClr val="dk1"/>
            </a:solidFill>
            <a:latin typeface="+mn-lt"/>
            <a:ea typeface="+mn-ea"/>
            <a:cs typeface="+mn-cs"/>
          </a:endParaRPr>
        </a:p>
        <a:p>
          <a:endParaRPr lang="en-US" sz="1100" baseline="0"/>
        </a:p>
        <a:p>
          <a:r>
            <a:rPr lang="en-US" sz="1100" baseline="0"/>
            <a:t>Note that the Seattle SuperSonics were replaced by the Oklahoma City Thunder in the 2008-09 season.</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657225</xdr:colOff>
      <xdr:row>33</xdr:row>
      <xdr:rowOff>19050</xdr:rowOff>
    </xdr:from>
    <xdr:to>
      <xdr:col>5</xdr:col>
      <xdr:colOff>28575</xdr:colOff>
      <xdr:row>35</xdr:row>
      <xdr:rowOff>142875</xdr:rowOff>
    </xdr:to>
    <xdr:sp macro="" textlink="">
      <xdr:nvSpPr>
        <xdr:cNvPr id="2" name="TextBox 1"/>
        <xdr:cNvSpPr txBox="1"/>
      </xdr:nvSpPr>
      <xdr:spPr>
        <a:xfrm>
          <a:off x="4419600" y="6305550"/>
          <a:ext cx="2486025" cy="5048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aseline="0">
              <a:solidFill>
                <a:schemeClr val="dk1"/>
              </a:solidFill>
              <a:latin typeface="+mn-lt"/>
              <a:ea typeface="+mn-ea"/>
              <a:cs typeface="+mn-cs"/>
            </a:rPr>
            <a:t>Each dollar amount is the average salary per player for the team in that year. </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16</xdr:row>
      <xdr:rowOff>0</xdr:rowOff>
    </xdr:from>
    <xdr:to>
      <xdr:col>5</xdr:col>
      <xdr:colOff>714375</xdr:colOff>
      <xdr:row>24</xdr:row>
      <xdr:rowOff>152400</xdr:rowOff>
    </xdr:to>
    <xdr:sp macro="" textlink="">
      <xdr:nvSpPr>
        <xdr:cNvPr id="2" name="TextBox 1"/>
        <xdr:cNvSpPr txBox="1"/>
      </xdr:nvSpPr>
      <xdr:spPr>
        <a:xfrm>
          <a:off x="1714500" y="2924175"/>
          <a:ext cx="3257550" cy="16764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 correlations are</a:t>
          </a:r>
          <a:r>
            <a:rPr lang="en-US" sz="1100" baseline="0"/>
            <a:t> largest (but still not that large) in consecutive years. Winning teams tend to keep winning, and losing teams tend to keep losing, but the pattern is far from perfect. Some teams reverse the trend fairly quickly, either by getting better players or by losing good ones. This is especially true in basketball, where an extra player or two can make all the difference.</a:t>
          </a:r>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390525</xdr:colOff>
      <xdr:row>16</xdr:row>
      <xdr:rowOff>19050</xdr:rowOff>
    </xdr:from>
    <xdr:to>
      <xdr:col>5</xdr:col>
      <xdr:colOff>219075</xdr:colOff>
      <xdr:row>21</xdr:row>
      <xdr:rowOff>114300</xdr:rowOff>
    </xdr:to>
    <xdr:sp macro="" textlink="">
      <xdr:nvSpPr>
        <xdr:cNvPr id="2" name="TextBox 1"/>
        <xdr:cNvSpPr txBox="1"/>
      </xdr:nvSpPr>
      <xdr:spPr>
        <a:xfrm>
          <a:off x="1257300" y="2943225"/>
          <a:ext cx="3219450" cy="10477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These correlations are moderately</a:t>
          </a:r>
          <a:r>
            <a:rPr lang="en-US" sz="1100" baseline="0"/>
            <a:t>  positive or close to zero</a:t>
          </a:r>
          <a:r>
            <a:rPr lang="en-US" sz="1100"/>
            <a:t>. They aren't as large as you might expect,</a:t>
          </a:r>
          <a:r>
            <a:rPr lang="en-US" sz="1100" baseline="0"/>
            <a:t> but in basketball the addition or deletion of one or two stars can make a big impact on the payroll.</a:t>
          </a:r>
          <a:endParaRPr 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12700</xdr:colOff>
      <xdr:row>6</xdr:row>
      <xdr:rowOff>0</xdr:rowOff>
    </xdr:from>
    <xdr:to>
      <xdr:col>4</xdr:col>
      <xdr:colOff>285750</xdr:colOff>
      <xdr:row>22</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12700</xdr:colOff>
      <xdr:row>6</xdr:row>
      <xdr:rowOff>0</xdr:rowOff>
    </xdr:from>
    <xdr:to>
      <xdr:col>11</xdr:col>
      <xdr:colOff>600075</xdr:colOff>
      <xdr:row>22</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12</xdr:col>
      <xdr:colOff>12700</xdr:colOff>
      <xdr:row>6</xdr:row>
      <xdr:rowOff>0</xdr:rowOff>
    </xdr:from>
    <xdr:to>
      <xdr:col>17</xdr:col>
      <xdr:colOff>600075</xdr:colOff>
      <xdr:row>22</xdr:row>
      <xdr:rowOff>127000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12700</xdr:colOff>
      <xdr:row>25</xdr:row>
      <xdr:rowOff>0</xdr:rowOff>
    </xdr:from>
    <xdr:to>
      <xdr:col>4</xdr:col>
      <xdr:colOff>285750</xdr:colOff>
      <xdr:row>41</xdr:row>
      <xdr:rowOff>127000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6</xdr:col>
      <xdr:colOff>12700</xdr:colOff>
      <xdr:row>25</xdr:row>
      <xdr:rowOff>0</xdr:rowOff>
    </xdr:from>
    <xdr:to>
      <xdr:col>11</xdr:col>
      <xdr:colOff>600075</xdr:colOff>
      <xdr:row>41</xdr:row>
      <xdr:rowOff>127000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12</xdr:col>
      <xdr:colOff>12700</xdr:colOff>
      <xdr:row>25</xdr:row>
      <xdr:rowOff>0</xdr:rowOff>
    </xdr:from>
    <xdr:to>
      <xdr:col>17</xdr:col>
      <xdr:colOff>600075</xdr:colOff>
      <xdr:row>41</xdr:row>
      <xdr:rowOff>127000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381000</xdr:colOff>
      <xdr:row>8</xdr:row>
      <xdr:rowOff>57149</xdr:rowOff>
    </xdr:from>
    <xdr:to>
      <xdr:col>5</xdr:col>
      <xdr:colOff>809625</xdr:colOff>
      <xdr:row>13</xdr:row>
      <xdr:rowOff>66674</xdr:rowOff>
    </xdr:to>
    <xdr:sp macro="" textlink="">
      <xdr:nvSpPr>
        <xdr:cNvPr id="8" name="TextBox 7"/>
        <xdr:cNvSpPr txBox="1"/>
      </xdr:nvSpPr>
      <xdr:spPr>
        <a:xfrm>
          <a:off x="4086225" y="1438274"/>
          <a:ext cx="2124075" cy="9620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These scatterplots have some tendency</a:t>
          </a:r>
          <a:r>
            <a:rPr lang="en-US" sz="1100" baseline="0"/>
            <a:t> to go up and to the right, but they are surprisingly patternless.</a:t>
          </a:r>
          <a:endParaRPr 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609599</xdr:colOff>
      <xdr:row>3</xdr:row>
      <xdr:rowOff>190499</xdr:rowOff>
    </xdr:from>
    <xdr:to>
      <xdr:col>10</xdr:col>
      <xdr:colOff>238124</xdr:colOff>
      <xdr:row>12</xdr:row>
      <xdr:rowOff>104774</xdr:rowOff>
    </xdr:to>
    <xdr:sp macro="" textlink="">
      <xdr:nvSpPr>
        <xdr:cNvPr id="2" name="TextBox 1"/>
        <xdr:cNvSpPr txBox="1"/>
      </xdr:nvSpPr>
      <xdr:spPr>
        <a:xfrm>
          <a:off x="4438649" y="761999"/>
          <a:ext cx="3286125" cy="16287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After creating</a:t>
          </a:r>
          <a:r>
            <a:rPr lang="en-US" sz="1100" baseline="0"/>
            <a:t> the pivot tables of average salaries, one for each year, I calculated the percentage by which the playoff teams exceed the non-playoff team. They vary somewhat from year to year, but they are all fairly small. Playoff teams (which are about half the teams in the NBA) don't tend to pay much more on average than the non-playoff teams.</a:t>
          </a:r>
          <a:endParaRPr lang="en-US" sz="1100"/>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Chris" refreshedDate="40947.633225694444" createdVersion="4" refreshedVersion="4" minRefreshableVersion="3" recordCount="30">
  <cacheSource type="worksheet">
    <worksheetSource ref="A1:S31" sheet="Data"/>
  </cacheSource>
  <cacheFields count="19">
    <cacheField name="Team" numFmtId="0">
      <sharedItems/>
    </cacheField>
    <cacheField name="Salary 2004-2005" numFmtId="164">
      <sharedItems containsSemiMixedTypes="0" containsString="0" containsNumber="1" containsInteger="1" minValue="1314347" maxValue="7888333"/>
    </cacheField>
    <cacheField name="Salary 2005-2006" numFmtId="164">
      <sharedItems containsSemiMixedTypes="0" containsString="0" containsNumber="1" containsInteger="1" minValue="2165260" maxValue="6193607"/>
    </cacheField>
    <cacheField name="Salary 2006-2007" numFmtId="164">
      <sharedItems containsSemiMixedTypes="0" containsString="0" containsNumber="1" containsInteger="1" minValue="2797450" maxValue="5888627"/>
    </cacheField>
    <cacheField name="Salary 2007-2008" numFmtId="164">
      <sharedItems containsSemiMixedTypes="0" containsString="0" containsNumber="1" containsInteger="1" minValue="3007574" maxValue="5801087"/>
    </cacheField>
    <cacheField name="Salary 2008-2009" numFmtId="164">
      <sharedItems containsSemiMixedTypes="0" containsString="0" containsNumber="1" containsInteger="1" minValue="2943007" maxValue="6472383"/>
    </cacheField>
    <cacheField name="Salary 2009-2010" numFmtId="164">
      <sharedItems containsSemiMixedTypes="0" containsString="0" containsNumber="1" containsInteger="1" minValue="2473758" maxValue="5938744"/>
    </cacheField>
    <cacheField name="Wins 2004-2005" numFmtId="1">
      <sharedItems containsSemiMixedTypes="0" containsString="0" containsNumber="1" containsInteger="1" minValue="13" maxValue="62"/>
    </cacheField>
    <cacheField name="Wins 2005-2006" numFmtId="1">
      <sharedItems containsSemiMixedTypes="0" containsString="0" containsNumber="1" containsInteger="1" minValue="21" maxValue="64"/>
    </cacheField>
    <cacheField name="Wins 2006-2007" numFmtId="1">
      <sharedItems containsSemiMixedTypes="0" containsString="0" containsNumber="1" containsInteger="1" minValue="22" maxValue="67"/>
    </cacheField>
    <cacheField name="Wins 2007-2008" numFmtId="0">
      <sharedItems containsSemiMixedTypes="0" containsString="0" containsNumber="1" containsInteger="1" minValue="15" maxValue="66"/>
    </cacheField>
    <cacheField name="Wins 2008-2009" numFmtId="0">
      <sharedItems containsSemiMixedTypes="0" containsString="0" containsNumber="1" containsInteger="1" minValue="17" maxValue="66"/>
    </cacheField>
    <cacheField name="Wins 2009-2010" numFmtId="0">
      <sharedItems containsSemiMixedTypes="0" containsString="0" containsNumber="1" containsInteger="1" minValue="12" maxValue="61"/>
    </cacheField>
    <cacheField name="Playoffs 2004-2005" numFmtId="1">
      <sharedItems count="2">
        <s v="No"/>
        <s v="Yes"/>
      </sharedItems>
    </cacheField>
    <cacheField name="Playoffs 2005-2006" numFmtId="1">
      <sharedItems/>
    </cacheField>
    <cacheField name="Playoffs 2006-2007" numFmtId="1">
      <sharedItems/>
    </cacheField>
    <cacheField name="Playoffs 2007-2008" numFmtId="0">
      <sharedItems/>
    </cacheField>
    <cacheField name="Playoffs 2008-2009" numFmtId="0">
      <sharedItems/>
    </cacheField>
    <cacheField name="Playoffs 2009-2010"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0">
  <r>
    <s v="Atlanta Hawks"/>
    <n v="2244880"/>
    <n v="2817881"/>
    <n v="3187469"/>
    <n v="3902100"/>
    <n v="4544389"/>
    <n v="4129306"/>
    <n v="13"/>
    <n v="26"/>
    <n v="30"/>
    <n v="37"/>
    <n v="47"/>
    <n v="53"/>
    <x v="0"/>
    <s v="No"/>
    <s v="No"/>
    <s v="Yes"/>
    <s v="Yes"/>
    <s v="Yes"/>
  </r>
  <r>
    <s v="Boston Celtics"/>
    <n v="4817681"/>
    <n v="3756787"/>
    <n v="3574699"/>
    <n v="5272303"/>
    <n v="6056844"/>
    <n v="4989165"/>
    <n v="45"/>
    <n v="33"/>
    <n v="24"/>
    <n v="66"/>
    <n v="62"/>
    <n v="50"/>
    <x v="1"/>
    <s v="No"/>
    <s v="No"/>
    <s v="Yes"/>
    <s v="Yes"/>
    <s v="Yes"/>
  </r>
  <r>
    <s v="Charlotte Bobcats"/>
    <n v="1314347"/>
    <n v="2165260"/>
    <n v="2797450"/>
    <n v="3232817"/>
    <n v="4250267"/>
    <n v="3846541"/>
    <n v="18"/>
    <n v="26"/>
    <n v="33"/>
    <n v="32"/>
    <n v="35"/>
    <n v="44"/>
    <x v="0"/>
    <s v="No"/>
    <s v="No"/>
    <s v="No"/>
    <s v="No"/>
    <s v="Yes"/>
  </r>
  <r>
    <s v="Chicago Bulls"/>
    <n v="2951585"/>
    <n v="2510518"/>
    <n v="3646618"/>
    <n v="3900850"/>
    <n v="4760006"/>
    <n v="3566808"/>
    <n v="47"/>
    <n v="41"/>
    <n v="49"/>
    <n v="33"/>
    <n v="41"/>
    <n v="41"/>
    <x v="1"/>
    <s v="Yes"/>
    <s v="Yes"/>
    <s v="No"/>
    <s v="Yes"/>
    <s v="Yes"/>
  </r>
  <r>
    <s v="Cleveland Cavaliers"/>
    <n v="3146180"/>
    <n v="3454571"/>
    <n v="4359319"/>
    <n v="5265523"/>
    <n v="6052959"/>
    <n v="5082727"/>
    <n v="42"/>
    <n v="50"/>
    <n v="50"/>
    <n v="45"/>
    <n v="66"/>
    <n v="61"/>
    <x v="0"/>
    <s v="Yes"/>
    <s v="Yes"/>
    <s v="Yes"/>
    <s v="Yes"/>
    <s v="Yes"/>
  </r>
  <r>
    <s v="Dallas Mavericks"/>
    <n v="6399139"/>
    <n v="4551427"/>
    <n v="4630078"/>
    <n v="4622414"/>
    <n v="6166900"/>
    <n v="5887489"/>
    <n v="58"/>
    <n v="60"/>
    <n v="67"/>
    <n v="51"/>
    <n v="50"/>
    <n v="55"/>
    <x v="1"/>
    <s v="Yes"/>
    <s v="Yes"/>
    <s v="Yes"/>
    <s v="Yes"/>
    <s v="Yes"/>
  </r>
  <r>
    <s v="Denver Nuggets"/>
    <n v="3125588"/>
    <n v="3589631"/>
    <n v="5000018"/>
    <n v="5411813"/>
    <n v="5159125"/>
    <n v="4723763"/>
    <n v="49"/>
    <n v="44"/>
    <n v="45"/>
    <n v="50"/>
    <n v="54"/>
    <n v="53"/>
    <x v="1"/>
    <s v="Yes"/>
    <s v="Yes"/>
    <s v="Yes"/>
    <s v="Yes"/>
    <s v="Yes"/>
  </r>
  <r>
    <s v="Detroit Pistons"/>
    <n v="3759635"/>
    <n v="4029349"/>
    <n v="5034508"/>
    <n v="4754359"/>
    <n v="5926691"/>
    <n v="3922321"/>
    <n v="54"/>
    <n v="64"/>
    <n v="53"/>
    <n v="59"/>
    <n v="39"/>
    <n v="27"/>
    <x v="1"/>
    <s v="Yes"/>
    <s v="Yes"/>
    <s v="Yes"/>
    <s v="Yes"/>
    <s v="No"/>
  </r>
  <r>
    <s v="Golden State Warriors"/>
    <n v="3685430"/>
    <n v="4104109"/>
    <n v="4437192"/>
    <n v="4124416"/>
    <n v="3330901"/>
    <n v="2716912"/>
    <n v="34"/>
    <n v="34"/>
    <n v="42"/>
    <n v="48"/>
    <n v="29"/>
    <n v="26"/>
    <x v="0"/>
    <s v="No"/>
    <s v="Yes"/>
    <s v="No"/>
    <s v="No"/>
    <s v="No"/>
  </r>
  <r>
    <s v="Houston Rockets"/>
    <n v="3888852"/>
    <n v="3490134"/>
    <n v="4175157"/>
    <n v="4086164"/>
    <n v="4911520"/>
    <n v="3863082"/>
    <n v="51"/>
    <n v="34"/>
    <n v="52"/>
    <n v="55"/>
    <n v="53"/>
    <n v="42"/>
    <x v="1"/>
    <s v="No"/>
    <s v="Yes"/>
    <s v="Yes"/>
    <s v="Yes"/>
    <s v="No"/>
  </r>
  <r>
    <s v="Indiana Pacers"/>
    <n v="4437221"/>
    <n v="5120521"/>
    <n v="4101750"/>
    <n v="4179961"/>
    <n v="4351487"/>
    <n v="3917558"/>
    <n v="44"/>
    <n v="41"/>
    <n v="35"/>
    <n v="36"/>
    <n v="36"/>
    <n v="32"/>
    <x v="1"/>
    <s v="Yes"/>
    <s v="No"/>
    <s v="No"/>
    <s v="No"/>
    <s v="No"/>
  </r>
  <r>
    <s v="Los Angeles Clippers"/>
    <n v="3101236"/>
    <n v="3418853"/>
    <n v="3880135"/>
    <n v="3717799"/>
    <n v="3437964"/>
    <n v="2473758"/>
    <n v="37"/>
    <n v="47"/>
    <n v="40"/>
    <n v="23"/>
    <n v="19"/>
    <n v="29"/>
    <x v="0"/>
    <s v="Yes"/>
    <s v="No"/>
    <s v="No"/>
    <s v="No"/>
    <s v="No"/>
  </r>
  <r>
    <s v="Los Angeles Lakers"/>
    <n v="4342598"/>
    <n v="3614389"/>
    <n v="4330848"/>
    <n v="4998499"/>
    <n v="5383053"/>
    <n v="5938744"/>
    <n v="34"/>
    <n v="45"/>
    <n v="42"/>
    <n v="57"/>
    <n v="65"/>
    <n v="57"/>
    <x v="0"/>
    <s v="Yes"/>
    <s v="Yes"/>
    <s v="Yes"/>
    <s v="Yes"/>
    <s v="Yes"/>
  </r>
  <r>
    <s v="Memphis Grizzlies"/>
    <n v="3938377"/>
    <n v="4307985"/>
    <n v="3137031"/>
    <n v="3890865"/>
    <n v="4459982"/>
    <n v="4623902"/>
    <n v="45"/>
    <n v="49"/>
    <n v="22"/>
    <n v="22"/>
    <n v="24"/>
    <n v="40"/>
    <x v="1"/>
    <s v="Yes"/>
    <s v="No"/>
    <s v="No"/>
    <s v="No"/>
    <s v="No"/>
  </r>
  <r>
    <s v="Miami Heat"/>
    <n v="3858463"/>
    <n v="3976765"/>
    <n v="5213586"/>
    <n v="4671007"/>
    <n v="2943007"/>
    <n v="4059745"/>
    <n v="59"/>
    <n v="52"/>
    <n v="44"/>
    <n v="15"/>
    <n v="43"/>
    <n v="47"/>
    <x v="1"/>
    <s v="Yes"/>
    <s v="Yes"/>
    <s v="No"/>
    <s v="Yes"/>
    <s v="Yes"/>
  </r>
  <r>
    <s v="Milwaukee Bucks"/>
    <n v="2658271"/>
    <n v="3766016"/>
    <n v="3642234"/>
    <n v="4154524"/>
    <n v="4681349"/>
    <n v="3811350"/>
    <n v="30"/>
    <n v="39"/>
    <n v="28"/>
    <n v="26"/>
    <n v="34"/>
    <n v="46"/>
    <x v="0"/>
    <s v="Yes"/>
    <s v="No"/>
    <s v="No"/>
    <s v="No"/>
    <s v="Yes"/>
  </r>
  <r>
    <s v="Minnesota Timberwolves"/>
    <n v="5394105"/>
    <n v="3875618"/>
    <n v="4766747"/>
    <n v="3007574"/>
    <n v="3970358"/>
    <n v="3367617"/>
    <n v="44"/>
    <n v="33"/>
    <n v="32"/>
    <n v="22"/>
    <n v="24"/>
    <n v="15"/>
    <x v="0"/>
    <s v="No"/>
    <s v="No"/>
    <s v="No"/>
    <s v="No"/>
    <s v="No"/>
  </r>
  <r>
    <s v="New Jersey Nets"/>
    <n v="3439491"/>
    <n v="4738300"/>
    <n v="4251489"/>
    <n v="5452432"/>
    <n v="4132230"/>
    <n v="3493888"/>
    <n v="42"/>
    <n v="49"/>
    <n v="41"/>
    <n v="34"/>
    <n v="34"/>
    <n v="12"/>
    <x v="1"/>
    <s v="Yes"/>
    <s v="Yes"/>
    <s v="No"/>
    <s v="No"/>
    <s v="No"/>
  </r>
  <r>
    <s v="New Orleans Hornets"/>
    <n v="2491297"/>
    <n v="2907783"/>
    <n v="3544778"/>
    <n v="3770690"/>
    <n v="4786986"/>
    <n v="4950004"/>
    <n v="18"/>
    <n v="38"/>
    <n v="39"/>
    <n v="56"/>
    <n v="49"/>
    <n v="37"/>
    <x v="0"/>
    <s v="No"/>
    <s v="No"/>
    <s v="Yes"/>
    <s v="Yes"/>
    <s v="No"/>
  </r>
  <r>
    <s v="New York Knicks"/>
    <n v="7888333"/>
    <n v="6193607"/>
    <n v="5444841"/>
    <n v="5801087"/>
    <n v="6472383"/>
    <n v="5716928"/>
    <n v="33"/>
    <n v="23"/>
    <n v="33"/>
    <n v="23"/>
    <n v="32"/>
    <n v="29"/>
    <x v="0"/>
    <s v="No"/>
    <s v="No"/>
    <s v="No"/>
    <s v="No"/>
    <s v="No"/>
  </r>
  <r>
    <s v="Seattle Supersonics/Oklahoma City Thunder"/>
    <n v="3756026"/>
    <n v="3606031"/>
    <n v="4046273"/>
    <n v="3094130"/>
    <n v="3418596"/>
    <n v="3359828"/>
    <n v="52"/>
    <n v="35"/>
    <n v="31"/>
    <n v="20"/>
    <n v="23"/>
    <n v="50"/>
    <x v="1"/>
    <s v="No"/>
    <s v="No"/>
    <s v="No"/>
    <s v="No"/>
    <s v="Yes"/>
  </r>
  <r>
    <s v="Orlando Magic"/>
    <n v="4813586"/>
    <n v="3528259"/>
    <n v="4035170"/>
    <n v="4122764"/>
    <n v="4990880"/>
    <n v="5880677"/>
    <n v="36"/>
    <n v="36"/>
    <n v="40"/>
    <n v="52"/>
    <n v="59"/>
    <n v="59"/>
    <x v="0"/>
    <s v="No"/>
    <s v="Yes"/>
    <s v="Yes"/>
    <s v="Yes"/>
    <s v="Yes"/>
  </r>
  <r>
    <s v="Philadelphia 76ers"/>
    <n v="4281703"/>
    <n v="4595895"/>
    <n v="3415942"/>
    <n v="3398702"/>
    <n v="4962296"/>
    <n v="4113314"/>
    <n v="43"/>
    <n v="38"/>
    <n v="35"/>
    <n v="40"/>
    <n v="41"/>
    <n v="27"/>
    <x v="1"/>
    <s v="No"/>
    <s v="No"/>
    <s v="Yes"/>
    <s v="Yes"/>
    <s v="No"/>
  </r>
  <r>
    <s v="Phoenix Suns"/>
    <n v="3306321"/>
    <n v="4263959"/>
    <n v="5888627"/>
    <n v="5087665"/>
    <n v="5389234"/>
    <n v="4412711"/>
    <n v="62"/>
    <n v="54"/>
    <n v="61"/>
    <n v="55"/>
    <n v="46"/>
    <n v="54"/>
    <x v="1"/>
    <s v="Yes"/>
    <s v="Yes"/>
    <s v="Yes"/>
    <s v="No"/>
    <s v="Yes"/>
  </r>
  <r>
    <s v="Portland Trail Blazers"/>
    <n v="5620552"/>
    <n v="3649442"/>
    <n v="4625123"/>
    <n v="3813390"/>
    <n v="3743654"/>
    <n v="3839538"/>
    <n v="27"/>
    <n v="21"/>
    <n v="32"/>
    <n v="41"/>
    <n v="54"/>
    <n v="50"/>
    <x v="0"/>
    <s v="No"/>
    <s v="No"/>
    <s v="No"/>
    <s v="Yes"/>
    <s v="Yes"/>
  </r>
  <r>
    <s v="Sacramento Kings"/>
    <n v="4452836"/>
    <n v="4323418"/>
    <n v="4697325"/>
    <n v="3158201"/>
    <n v="4469826"/>
    <n v="3216893"/>
    <n v="50"/>
    <n v="44"/>
    <n v="33"/>
    <n v="38"/>
    <n v="17"/>
    <n v="25"/>
    <x v="1"/>
    <s v="Yes"/>
    <s v="No"/>
    <s v="No"/>
    <s v="No"/>
    <s v="No"/>
  </r>
  <r>
    <s v="San Antonio Spurs"/>
    <n v="3168426"/>
    <n v="5688204"/>
    <n v="4376340"/>
    <n v="4832801"/>
    <n v="3800193"/>
    <n v="3359828"/>
    <n v="59"/>
    <n v="63"/>
    <n v="58"/>
    <n v="56"/>
    <n v="54"/>
    <n v="50"/>
    <x v="1"/>
    <s v="Yes"/>
    <s v="Yes"/>
    <s v="Yes"/>
    <s v="Yes"/>
    <s v="Yes"/>
  </r>
  <r>
    <s v="Toronto Raptors"/>
    <n v="3789385"/>
    <n v="2468571"/>
    <n v="2814878"/>
    <n v="3985144"/>
    <n v="5609348"/>
    <n v="3600093"/>
    <n v="33"/>
    <n v="27"/>
    <n v="47"/>
    <n v="41"/>
    <n v="33"/>
    <n v="40"/>
    <x v="0"/>
    <s v="No"/>
    <s v="Yes"/>
    <s v="Yes"/>
    <s v="No"/>
    <s v="No"/>
  </r>
  <r>
    <s v="Utah Jazz"/>
    <n v="2984286"/>
    <n v="3850419"/>
    <n v="4640411"/>
    <n v="4206425"/>
    <n v="4417760"/>
    <n v="5014206"/>
    <n v="26"/>
    <n v="41"/>
    <n v="51"/>
    <n v="54"/>
    <n v="48"/>
    <n v="53"/>
    <x v="0"/>
    <s v="No"/>
    <s v="Yes"/>
    <s v="Yes"/>
    <s v="Yes"/>
    <s v="Yes"/>
  </r>
  <r>
    <s v="Washington Wizards"/>
    <n v="3253157"/>
    <n v="3349599"/>
    <n v="4123588"/>
    <n v="5094487"/>
    <n v="4941185"/>
    <n v="3339812"/>
    <n v="45"/>
    <n v="42"/>
    <n v="41"/>
    <n v="43"/>
    <n v="19"/>
    <n v="26"/>
    <x v="1"/>
    <s v="Yes"/>
    <s v="Yes"/>
    <s v="Yes"/>
    <s v="No"/>
    <s v="No"/>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3" cacheId="25"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23:B26" firstHeaderRow="1" firstDataRow="1" firstDataCol="1"/>
  <pivotFields count="19">
    <pivotField showAll="0"/>
    <pivotField numFmtId="164" showAll="0"/>
    <pivotField numFmtId="164" showAll="0"/>
    <pivotField numFmtId="164" showAll="0"/>
    <pivotField numFmtId="164" showAll="0"/>
    <pivotField dataField="1" numFmtId="164" showAll="0"/>
    <pivotField numFmtId="164" showAll="0"/>
    <pivotField numFmtId="1" showAll="0"/>
    <pivotField numFmtId="1" showAll="0"/>
    <pivotField numFmtId="1" showAll="0"/>
    <pivotField showAll="0"/>
    <pivotField showAll="0"/>
    <pivotField showAll="0"/>
    <pivotField axis="axisRow" showAll="0">
      <items count="3">
        <item x="0"/>
        <item x="1"/>
        <item t="default"/>
      </items>
    </pivotField>
    <pivotField showAll="0"/>
    <pivotField showAll="0"/>
    <pivotField showAll="0"/>
    <pivotField showAll="0"/>
    <pivotField showAll="0"/>
  </pivotFields>
  <rowFields count="1">
    <field x="13"/>
  </rowFields>
  <rowItems count="3">
    <i>
      <x/>
    </i>
    <i>
      <x v="1"/>
    </i>
    <i t="grand">
      <x/>
    </i>
  </rowItems>
  <colItems count="1">
    <i/>
  </colItems>
  <dataFields count="1">
    <dataField name="Average of Salary 2008-2009" fld="5" subtotal="average" baseField="13" baseItem="0" numFmtId="16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12" cacheId="25"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18:B21" firstHeaderRow="1" firstDataRow="1" firstDataCol="1"/>
  <pivotFields count="19">
    <pivotField showAll="0"/>
    <pivotField numFmtId="164" showAll="0"/>
    <pivotField numFmtId="164" showAll="0"/>
    <pivotField numFmtId="164" showAll="0"/>
    <pivotField dataField="1" numFmtId="164" showAll="0"/>
    <pivotField numFmtId="164" showAll="0"/>
    <pivotField numFmtId="164" showAll="0"/>
    <pivotField numFmtId="1" showAll="0"/>
    <pivotField numFmtId="1" showAll="0"/>
    <pivotField numFmtId="1" showAll="0"/>
    <pivotField showAll="0"/>
    <pivotField showAll="0"/>
    <pivotField showAll="0"/>
    <pivotField axis="axisRow" showAll="0">
      <items count="3">
        <item x="0"/>
        <item x="1"/>
        <item t="default"/>
      </items>
    </pivotField>
    <pivotField showAll="0"/>
    <pivotField showAll="0"/>
    <pivotField showAll="0"/>
    <pivotField showAll="0"/>
    <pivotField showAll="0"/>
  </pivotFields>
  <rowFields count="1">
    <field x="13"/>
  </rowFields>
  <rowItems count="3">
    <i>
      <x/>
    </i>
    <i>
      <x v="1"/>
    </i>
    <i t="grand">
      <x/>
    </i>
  </rowItems>
  <colItems count="1">
    <i/>
  </colItems>
  <dataFields count="1">
    <dataField name="Average of Salary 2007-2008" fld="4" subtotal="average" baseField="13" baseItem="0" numFmtId="16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11" cacheId="25"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13:B16" firstHeaderRow="1" firstDataRow="1" firstDataCol="1"/>
  <pivotFields count="19">
    <pivotField showAll="0"/>
    <pivotField numFmtId="164" showAll="0"/>
    <pivotField numFmtId="164" showAll="0"/>
    <pivotField dataField="1" numFmtId="164" showAll="0"/>
    <pivotField numFmtId="164" showAll="0"/>
    <pivotField numFmtId="164" showAll="0"/>
    <pivotField numFmtId="164" showAll="0"/>
    <pivotField numFmtId="1" showAll="0"/>
    <pivotField numFmtId="1" showAll="0"/>
    <pivotField numFmtId="1" showAll="0"/>
    <pivotField showAll="0"/>
    <pivotField showAll="0"/>
    <pivotField showAll="0"/>
    <pivotField axis="axisRow" showAll="0">
      <items count="3">
        <item x="0"/>
        <item x="1"/>
        <item t="default"/>
      </items>
    </pivotField>
    <pivotField showAll="0"/>
    <pivotField showAll="0"/>
    <pivotField showAll="0"/>
    <pivotField showAll="0"/>
    <pivotField showAll="0"/>
  </pivotFields>
  <rowFields count="1">
    <field x="13"/>
  </rowFields>
  <rowItems count="3">
    <i>
      <x/>
    </i>
    <i>
      <x v="1"/>
    </i>
    <i t="grand">
      <x/>
    </i>
  </rowItems>
  <colItems count="1">
    <i/>
  </colItems>
  <dataFields count="1">
    <dataField name="Average of Salary 2006-2007" fld="3" subtotal="average" baseField="0" baseItem="0" numFmtId="164"/>
  </dataFields>
  <formats count="2">
    <format dxfId="1">
      <pivotArea collapsedLevelsAreSubtotals="1" fieldPosition="0">
        <references count="1">
          <reference field="13" count="1">
            <x v="0"/>
          </reference>
        </references>
      </pivotArea>
    </format>
    <format dxfId="0">
      <pivotArea outline="0" fieldPosition="0">
        <references count="1">
          <reference field="4294967294"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10" cacheId="25"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8:B11" firstHeaderRow="1" firstDataRow="1" firstDataCol="1"/>
  <pivotFields count="19">
    <pivotField showAll="0"/>
    <pivotField numFmtId="164" showAll="0"/>
    <pivotField dataField="1" numFmtId="164" showAll="0"/>
    <pivotField numFmtId="164" showAll="0"/>
    <pivotField numFmtId="164" showAll="0"/>
    <pivotField numFmtId="164" showAll="0"/>
    <pivotField numFmtId="164" showAll="0"/>
    <pivotField numFmtId="1" showAll="0"/>
    <pivotField numFmtId="1" showAll="0"/>
    <pivotField numFmtId="1" showAll="0"/>
    <pivotField showAll="0"/>
    <pivotField showAll="0"/>
    <pivotField showAll="0"/>
    <pivotField axis="axisRow" showAll="0">
      <items count="3">
        <item x="0"/>
        <item x="1"/>
        <item t="default"/>
      </items>
    </pivotField>
    <pivotField showAll="0"/>
    <pivotField showAll="0"/>
    <pivotField showAll="0"/>
    <pivotField showAll="0"/>
    <pivotField showAll="0"/>
  </pivotFields>
  <rowFields count="1">
    <field x="13"/>
  </rowFields>
  <rowItems count="3">
    <i>
      <x/>
    </i>
    <i>
      <x v="1"/>
    </i>
    <i t="grand">
      <x/>
    </i>
  </rowItems>
  <colItems count="1">
    <i/>
  </colItems>
  <dataFields count="1">
    <dataField name="Average of Salary 2005-2006" fld="2" subtotal="average" baseField="13" baseItem="0" numFmtId="16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5.xml><?xml version="1.0" encoding="utf-8"?>
<pivotTableDefinition xmlns="http://schemas.openxmlformats.org/spreadsheetml/2006/main" name="PivotTable9" cacheId="25"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3:B6" firstHeaderRow="1" firstDataRow="1" firstDataCol="1"/>
  <pivotFields count="19">
    <pivotField showAll="0"/>
    <pivotField dataField="1" numFmtId="164" showAll="0"/>
    <pivotField numFmtId="164" showAll="0"/>
    <pivotField numFmtId="164" showAll="0"/>
    <pivotField numFmtId="164" showAll="0"/>
    <pivotField numFmtId="164" showAll="0"/>
    <pivotField numFmtId="164" showAll="0"/>
    <pivotField numFmtId="1" showAll="0"/>
    <pivotField numFmtId="1" showAll="0"/>
    <pivotField numFmtId="1" showAll="0"/>
    <pivotField showAll="0"/>
    <pivotField showAll="0"/>
    <pivotField showAll="0"/>
    <pivotField axis="axisRow" showAll="0">
      <items count="3">
        <item x="0"/>
        <item x="1"/>
        <item t="default"/>
      </items>
    </pivotField>
    <pivotField showAll="0"/>
    <pivotField showAll="0"/>
    <pivotField showAll="0"/>
    <pivotField showAll="0"/>
    <pivotField showAll="0"/>
  </pivotFields>
  <rowFields count="1">
    <field x="13"/>
  </rowFields>
  <rowItems count="3">
    <i>
      <x/>
    </i>
    <i>
      <x v="1"/>
    </i>
    <i t="grand">
      <x/>
    </i>
  </rowItems>
  <colItems count="1">
    <i/>
  </colItems>
  <dataFields count="1">
    <dataField name="Average of Salary 2004-2005" fld="1" subtotal="average" baseField="13" baseItem="1" numFmtId="16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6.xml><?xml version="1.0" encoding="utf-8"?>
<pivotTableDefinition xmlns="http://schemas.openxmlformats.org/spreadsheetml/2006/main" name="PivotTable14" cacheId="25"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28:B31" firstHeaderRow="1" firstDataRow="1" firstDataCol="1"/>
  <pivotFields count="19">
    <pivotField showAll="0"/>
    <pivotField numFmtId="164" showAll="0"/>
    <pivotField numFmtId="164" showAll="0"/>
    <pivotField numFmtId="164" showAll="0"/>
    <pivotField numFmtId="164" showAll="0"/>
    <pivotField numFmtId="164" showAll="0"/>
    <pivotField dataField="1" numFmtId="164" showAll="0"/>
    <pivotField numFmtId="1" showAll="0"/>
    <pivotField numFmtId="1" showAll="0"/>
    <pivotField numFmtId="1" showAll="0"/>
    <pivotField showAll="0"/>
    <pivotField showAll="0"/>
    <pivotField showAll="0"/>
    <pivotField axis="axisRow" showAll="0">
      <items count="3">
        <item x="0"/>
        <item x="1"/>
        <item t="default"/>
      </items>
    </pivotField>
    <pivotField showAll="0"/>
    <pivotField showAll="0"/>
    <pivotField showAll="0"/>
    <pivotField showAll="0"/>
    <pivotField showAll="0"/>
  </pivotFields>
  <rowFields count="1">
    <field x="13"/>
  </rowFields>
  <rowItems count="3">
    <i>
      <x/>
    </i>
    <i>
      <x v="1"/>
    </i>
    <i t="grand">
      <x/>
    </i>
  </rowItems>
  <colItems count="1">
    <i/>
  </colItems>
  <dataFields count="1">
    <dataField name="Average of Salary 2009-2010" fld="6" subtotal="average" baseField="13" baseItem="0" numFmtId="16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pivotTable" Target="../pivotTables/pivotTable3.xml"/><Relationship Id="rId7" Type="http://schemas.openxmlformats.org/officeDocument/2006/relationships/drawing" Target="../drawings/drawing6.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pivotTable" Target="../pivotTables/pivotTable6.xml"/><Relationship Id="rId5" Type="http://schemas.openxmlformats.org/officeDocument/2006/relationships/pivotTable" Target="../pivotTables/pivotTable5.xml"/><Relationship Id="rId4" Type="http://schemas.openxmlformats.org/officeDocument/2006/relationships/pivotTable" Target="../pivotTables/pivot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36"/>
  <sheetViews>
    <sheetView tabSelected="1" workbookViewId="0"/>
  </sheetViews>
  <sheetFormatPr defaultRowHeight="15" x14ac:dyDescent="0.25"/>
  <cols>
    <col min="1" max="1" width="40.85546875" bestFit="1" customWidth="1"/>
    <col min="2" max="6" width="15.5703125" bestFit="1" customWidth="1"/>
    <col min="7" max="7" width="15.5703125" customWidth="1"/>
    <col min="8" max="10" width="14.7109375" style="5" bestFit="1" customWidth="1"/>
    <col min="11" max="12" width="14.7109375" bestFit="1" customWidth="1"/>
    <col min="13" max="13" width="14.85546875" bestFit="1" customWidth="1"/>
    <col min="14" max="18" width="17.5703125" bestFit="1" customWidth="1"/>
    <col min="19" max="19" width="17.5703125" style="23" bestFit="1" customWidth="1"/>
  </cols>
  <sheetData>
    <row r="1" spans="1:19" s="2" customFormat="1" x14ac:dyDescent="0.25">
      <c r="A1" s="2" t="s">
        <v>0</v>
      </c>
      <c r="B1" s="3" t="s">
        <v>1</v>
      </c>
      <c r="C1" s="3" t="s">
        <v>2</v>
      </c>
      <c r="D1" s="3" t="s">
        <v>3</v>
      </c>
      <c r="E1" s="3" t="s">
        <v>4</v>
      </c>
      <c r="F1" s="3" t="s">
        <v>5</v>
      </c>
      <c r="G1" s="3" t="s">
        <v>45</v>
      </c>
      <c r="H1" s="4" t="s">
        <v>35</v>
      </c>
      <c r="I1" s="4" t="s">
        <v>36</v>
      </c>
      <c r="J1" s="4" t="s">
        <v>37</v>
      </c>
      <c r="K1" s="3" t="s">
        <v>38</v>
      </c>
      <c r="L1" s="3" t="s">
        <v>39</v>
      </c>
      <c r="M1" s="3" t="s">
        <v>46</v>
      </c>
      <c r="N1" s="14" t="s">
        <v>47</v>
      </c>
      <c r="O1" s="14" t="s">
        <v>48</v>
      </c>
      <c r="P1" s="15" t="s">
        <v>49</v>
      </c>
      <c r="Q1" s="15" t="s">
        <v>50</v>
      </c>
      <c r="R1" s="14" t="s">
        <v>51</v>
      </c>
      <c r="S1" s="14" t="s">
        <v>54</v>
      </c>
    </row>
    <row r="2" spans="1:19" x14ac:dyDescent="0.25">
      <c r="A2" t="s">
        <v>6</v>
      </c>
      <c r="B2" s="1">
        <v>2244880</v>
      </c>
      <c r="C2" s="1">
        <v>2817881</v>
      </c>
      <c r="D2" s="1">
        <v>3187469</v>
      </c>
      <c r="E2" s="1">
        <v>3902100</v>
      </c>
      <c r="F2" s="1">
        <v>4544389</v>
      </c>
      <c r="G2" s="1">
        <v>4129306</v>
      </c>
      <c r="H2" s="5">
        <v>13</v>
      </c>
      <c r="I2" s="5">
        <v>26</v>
      </c>
      <c r="J2" s="5">
        <v>30</v>
      </c>
      <c r="K2" s="6">
        <v>37</v>
      </c>
      <c r="L2" s="6">
        <v>47</v>
      </c>
      <c r="M2" s="6">
        <v>53</v>
      </c>
      <c r="N2" s="16" t="s">
        <v>52</v>
      </c>
      <c r="O2" s="16" t="s">
        <v>52</v>
      </c>
      <c r="P2" s="17" t="s">
        <v>52</v>
      </c>
      <c r="Q2" s="18" t="s">
        <v>53</v>
      </c>
      <c r="R2" s="19" t="s">
        <v>53</v>
      </c>
      <c r="S2" s="19" t="s">
        <v>53</v>
      </c>
    </row>
    <row r="3" spans="1:19" x14ac:dyDescent="0.25">
      <c r="A3" t="s">
        <v>7</v>
      </c>
      <c r="B3" s="1">
        <v>4817681</v>
      </c>
      <c r="C3" s="1">
        <v>3756787</v>
      </c>
      <c r="D3" s="1">
        <v>3574699</v>
      </c>
      <c r="E3" s="1">
        <v>5272303</v>
      </c>
      <c r="F3" s="1">
        <v>6056844</v>
      </c>
      <c r="G3" s="1">
        <v>4989165</v>
      </c>
      <c r="H3" s="11">
        <v>45</v>
      </c>
      <c r="I3" s="5">
        <v>33</v>
      </c>
      <c r="J3" s="5">
        <v>24</v>
      </c>
      <c r="K3" s="8">
        <v>66</v>
      </c>
      <c r="L3" s="6">
        <v>62</v>
      </c>
      <c r="M3" s="7">
        <v>50</v>
      </c>
      <c r="N3" s="20" t="s">
        <v>53</v>
      </c>
      <c r="O3" s="16" t="s">
        <v>52</v>
      </c>
      <c r="P3" s="17" t="s">
        <v>52</v>
      </c>
      <c r="Q3" s="21" t="s">
        <v>53</v>
      </c>
      <c r="R3" s="19" t="s">
        <v>53</v>
      </c>
      <c r="S3" s="29" t="s">
        <v>53</v>
      </c>
    </row>
    <row r="4" spans="1:19" x14ac:dyDescent="0.25">
      <c r="A4" t="s">
        <v>8</v>
      </c>
      <c r="B4" s="1">
        <v>1314347</v>
      </c>
      <c r="C4" s="1">
        <v>2165260</v>
      </c>
      <c r="D4" s="1">
        <v>2797450</v>
      </c>
      <c r="E4" s="1">
        <v>3232817</v>
      </c>
      <c r="F4" s="1">
        <v>4250267</v>
      </c>
      <c r="G4" s="1">
        <v>3846541</v>
      </c>
      <c r="H4" s="5">
        <v>18</v>
      </c>
      <c r="I4" s="5">
        <v>26</v>
      </c>
      <c r="J4" s="5">
        <v>33</v>
      </c>
      <c r="K4">
        <v>32</v>
      </c>
      <c r="L4">
        <v>35</v>
      </c>
      <c r="M4" s="6">
        <v>44</v>
      </c>
      <c r="N4" s="16" t="s">
        <v>52</v>
      </c>
      <c r="O4" s="16" t="s">
        <v>52</v>
      </c>
      <c r="P4" s="17" t="s">
        <v>52</v>
      </c>
      <c r="Q4" s="22" t="s">
        <v>52</v>
      </c>
      <c r="R4" s="23" t="s">
        <v>52</v>
      </c>
      <c r="S4" s="19" t="s">
        <v>53</v>
      </c>
    </row>
    <row r="5" spans="1:19" x14ac:dyDescent="0.25">
      <c r="A5" t="s">
        <v>9</v>
      </c>
      <c r="B5" s="1">
        <v>2951585</v>
      </c>
      <c r="C5" s="1">
        <v>2510518</v>
      </c>
      <c r="D5" s="1">
        <v>3646618</v>
      </c>
      <c r="E5" s="1">
        <v>3900850</v>
      </c>
      <c r="F5" s="1">
        <v>4760006</v>
      </c>
      <c r="G5" s="1">
        <v>3566808</v>
      </c>
      <c r="H5" s="11">
        <v>47</v>
      </c>
      <c r="I5" s="11">
        <v>41</v>
      </c>
      <c r="J5" s="11">
        <v>49</v>
      </c>
      <c r="K5">
        <v>33</v>
      </c>
      <c r="L5" s="6">
        <v>41</v>
      </c>
      <c r="M5" s="6">
        <v>41</v>
      </c>
      <c r="N5" s="20" t="s">
        <v>53</v>
      </c>
      <c r="O5" s="20" t="s">
        <v>53</v>
      </c>
      <c r="P5" s="24" t="s">
        <v>53</v>
      </c>
      <c r="Q5" s="22" t="s">
        <v>52</v>
      </c>
      <c r="R5" s="19" t="s">
        <v>53</v>
      </c>
      <c r="S5" s="19" t="s">
        <v>53</v>
      </c>
    </row>
    <row r="6" spans="1:19" x14ac:dyDescent="0.25">
      <c r="A6" t="s">
        <v>10</v>
      </c>
      <c r="B6" s="1">
        <v>3146180</v>
      </c>
      <c r="C6" s="1">
        <v>3454571</v>
      </c>
      <c r="D6" s="1">
        <v>4359319</v>
      </c>
      <c r="E6" s="1">
        <v>5265523</v>
      </c>
      <c r="F6" s="1">
        <v>6052959</v>
      </c>
      <c r="G6" s="1">
        <v>5082727</v>
      </c>
      <c r="H6" s="5">
        <v>42</v>
      </c>
      <c r="I6" s="11">
        <v>50</v>
      </c>
      <c r="J6" s="9">
        <v>50</v>
      </c>
      <c r="K6" s="6">
        <v>45</v>
      </c>
      <c r="L6" s="6">
        <v>66</v>
      </c>
      <c r="M6" s="6">
        <v>61</v>
      </c>
      <c r="N6" s="16" t="s">
        <v>52</v>
      </c>
      <c r="O6" s="20" t="s">
        <v>53</v>
      </c>
      <c r="P6" s="25" t="s">
        <v>53</v>
      </c>
      <c r="Q6" s="18" t="s">
        <v>53</v>
      </c>
      <c r="R6" s="19" t="s">
        <v>53</v>
      </c>
      <c r="S6" s="19" t="s">
        <v>53</v>
      </c>
    </row>
    <row r="7" spans="1:19" x14ac:dyDescent="0.25">
      <c r="A7" t="s">
        <v>11</v>
      </c>
      <c r="B7" s="1">
        <v>6399139</v>
      </c>
      <c r="C7" s="1">
        <v>4551427</v>
      </c>
      <c r="D7" s="1">
        <v>4630078</v>
      </c>
      <c r="E7" s="1">
        <v>4622414</v>
      </c>
      <c r="F7" s="1">
        <v>6166900</v>
      </c>
      <c r="G7" s="1">
        <v>5887489</v>
      </c>
      <c r="H7" s="11">
        <v>58</v>
      </c>
      <c r="I7" s="9">
        <v>60</v>
      </c>
      <c r="J7" s="11">
        <v>67</v>
      </c>
      <c r="K7" s="6">
        <v>51</v>
      </c>
      <c r="L7" s="6">
        <v>50</v>
      </c>
      <c r="M7" s="6">
        <v>55</v>
      </c>
      <c r="N7" s="20" t="s">
        <v>53</v>
      </c>
      <c r="O7" s="26" t="s">
        <v>53</v>
      </c>
      <c r="P7" s="24" t="s">
        <v>53</v>
      </c>
      <c r="Q7" s="18" t="s">
        <v>53</v>
      </c>
      <c r="R7" s="19" t="s">
        <v>53</v>
      </c>
      <c r="S7" s="19" t="s">
        <v>53</v>
      </c>
    </row>
    <row r="8" spans="1:19" x14ac:dyDescent="0.25">
      <c r="A8" t="s">
        <v>12</v>
      </c>
      <c r="B8" s="1">
        <v>3125588</v>
      </c>
      <c r="C8" s="1">
        <v>3589631</v>
      </c>
      <c r="D8" s="1">
        <v>5000018</v>
      </c>
      <c r="E8" s="1">
        <v>5411813</v>
      </c>
      <c r="F8" s="1">
        <v>5159125</v>
      </c>
      <c r="G8" s="1">
        <v>4723763</v>
      </c>
      <c r="H8" s="11">
        <v>49</v>
      </c>
      <c r="I8" s="11">
        <v>44</v>
      </c>
      <c r="J8" s="11">
        <v>45</v>
      </c>
      <c r="K8" s="6">
        <v>50</v>
      </c>
      <c r="L8" s="6">
        <v>54</v>
      </c>
      <c r="M8" s="6">
        <v>53</v>
      </c>
      <c r="N8" s="20" t="s">
        <v>53</v>
      </c>
      <c r="O8" s="20" t="s">
        <v>53</v>
      </c>
      <c r="P8" s="24" t="s">
        <v>53</v>
      </c>
      <c r="Q8" s="18" t="s">
        <v>53</v>
      </c>
      <c r="R8" s="19" t="s">
        <v>53</v>
      </c>
      <c r="S8" s="19" t="s">
        <v>53</v>
      </c>
    </row>
    <row r="9" spans="1:19" x14ac:dyDescent="0.25">
      <c r="A9" t="s">
        <v>13</v>
      </c>
      <c r="B9" s="1">
        <v>3759635</v>
      </c>
      <c r="C9" s="1">
        <v>4029349</v>
      </c>
      <c r="D9" s="1">
        <v>5034508</v>
      </c>
      <c r="E9" s="1">
        <v>4754359</v>
      </c>
      <c r="F9" s="1">
        <v>5926691</v>
      </c>
      <c r="G9" s="1">
        <v>3922321</v>
      </c>
      <c r="H9" s="9">
        <v>54</v>
      </c>
      <c r="I9" s="11">
        <v>64</v>
      </c>
      <c r="J9" s="11">
        <v>53</v>
      </c>
      <c r="K9" s="6">
        <v>59</v>
      </c>
      <c r="L9" s="6">
        <v>39</v>
      </c>
      <c r="M9">
        <v>27</v>
      </c>
      <c r="N9" s="26" t="s">
        <v>53</v>
      </c>
      <c r="O9" s="20" t="s">
        <v>53</v>
      </c>
      <c r="P9" s="24" t="s">
        <v>53</v>
      </c>
      <c r="Q9" s="18" t="s">
        <v>53</v>
      </c>
      <c r="R9" s="19" t="s">
        <v>53</v>
      </c>
      <c r="S9" s="23" t="s">
        <v>52</v>
      </c>
    </row>
    <row r="10" spans="1:19" x14ac:dyDescent="0.25">
      <c r="A10" t="s">
        <v>14</v>
      </c>
      <c r="B10" s="1">
        <v>3685430</v>
      </c>
      <c r="C10" s="1">
        <v>4104109</v>
      </c>
      <c r="D10" s="1">
        <v>4437192</v>
      </c>
      <c r="E10" s="1">
        <v>4124416</v>
      </c>
      <c r="F10" s="1">
        <v>3330901</v>
      </c>
      <c r="G10" s="1">
        <v>2716912</v>
      </c>
      <c r="H10" s="5">
        <v>34</v>
      </c>
      <c r="I10" s="5">
        <v>34</v>
      </c>
      <c r="J10" s="11">
        <v>42</v>
      </c>
      <c r="K10">
        <v>48</v>
      </c>
      <c r="L10">
        <v>29</v>
      </c>
      <c r="M10" s="13">
        <v>26</v>
      </c>
      <c r="N10" s="16" t="s">
        <v>52</v>
      </c>
      <c r="O10" s="16" t="s">
        <v>52</v>
      </c>
      <c r="P10" s="24" t="s">
        <v>53</v>
      </c>
      <c r="Q10" s="22" t="s">
        <v>52</v>
      </c>
      <c r="R10" s="23" t="s">
        <v>52</v>
      </c>
      <c r="S10" s="30" t="s">
        <v>52</v>
      </c>
    </row>
    <row r="11" spans="1:19" x14ac:dyDescent="0.25">
      <c r="A11" t="s">
        <v>15</v>
      </c>
      <c r="B11" s="1">
        <v>3888852</v>
      </c>
      <c r="C11" s="1">
        <v>3490134</v>
      </c>
      <c r="D11" s="1">
        <v>4175157</v>
      </c>
      <c r="E11" s="1">
        <v>4086164</v>
      </c>
      <c r="F11" s="1">
        <v>4911520</v>
      </c>
      <c r="G11" s="1">
        <v>3863082</v>
      </c>
      <c r="H11" s="11">
        <v>51</v>
      </c>
      <c r="I11" s="5">
        <v>34</v>
      </c>
      <c r="J11" s="11">
        <v>52</v>
      </c>
      <c r="K11" s="6">
        <v>55</v>
      </c>
      <c r="L11" s="6">
        <v>53</v>
      </c>
      <c r="M11" s="13">
        <v>42</v>
      </c>
      <c r="N11" s="20" t="s">
        <v>53</v>
      </c>
      <c r="O11" s="16" t="s">
        <v>52</v>
      </c>
      <c r="P11" s="24" t="s">
        <v>53</v>
      </c>
      <c r="Q11" s="18" t="s">
        <v>53</v>
      </c>
      <c r="R11" s="19" t="s">
        <v>53</v>
      </c>
      <c r="S11" s="30" t="s">
        <v>52</v>
      </c>
    </row>
    <row r="12" spans="1:19" x14ac:dyDescent="0.25">
      <c r="A12" t="s">
        <v>16</v>
      </c>
      <c r="B12" s="1">
        <v>4437221</v>
      </c>
      <c r="C12" s="1">
        <v>5120521</v>
      </c>
      <c r="D12" s="1">
        <v>4101750</v>
      </c>
      <c r="E12" s="1">
        <v>4179961</v>
      </c>
      <c r="F12" s="1">
        <v>4351487</v>
      </c>
      <c r="G12" s="1">
        <v>3917558</v>
      </c>
      <c r="H12" s="11">
        <v>44</v>
      </c>
      <c r="I12" s="11">
        <v>41</v>
      </c>
      <c r="J12" s="5">
        <v>35</v>
      </c>
      <c r="K12">
        <v>36</v>
      </c>
      <c r="L12">
        <v>36</v>
      </c>
      <c r="M12">
        <v>32</v>
      </c>
      <c r="N12" s="20" t="s">
        <v>53</v>
      </c>
      <c r="O12" s="20" t="s">
        <v>53</v>
      </c>
      <c r="P12" s="17" t="s">
        <v>52</v>
      </c>
      <c r="Q12" s="22" t="s">
        <v>52</v>
      </c>
      <c r="R12" s="23" t="s">
        <v>52</v>
      </c>
      <c r="S12" s="23" t="s">
        <v>52</v>
      </c>
    </row>
    <row r="13" spans="1:19" x14ac:dyDescent="0.25">
      <c r="A13" t="s">
        <v>17</v>
      </c>
      <c r="B13" s="1">
        <v>3101236</v>
      </c>
      <c r="C13" s="1">
        <v>3418853</v>
      </c>
      <c r="D13" s="1">
        <v>3880135</v>
      </c>
      <c r="E13" s="1">
        <v>3717799</v>
      </c>
      <c r="F13" s="1">
        <v>3437964</v>
      </c>
      <c r="G13" s="1">
        <v>2473758</v>
      </c>
      <c r="H13" s="5">
        <v>37</v>
      </c>
      <c r="I13" s="11">
        <v>47</v>
      </c>
      <c r="J13" s="5">
        <v>40</v>
      </c>
      <c r="K13">
        <v>23</v>
      </c>
      <c r="L13">
        <v>19</v>
      </c>
      <c r="M13">
        <v>29</v>
      </c>
      <c r="N13" s="16" t="s">
        <v>52</v>
      </c>
      <c r="O13" s="20" t="s">
        <v>53</v>
      </c>
      <c r="P13" s="17" t="s">
        <v>52</v>
      </c>
      <c r="Q13" s="22" t="s">
        <v>52</v>
      </c>
      <c r="R13" s="23" t="s">
        <v>52</v>
      </c>
      <c r="S13" s="23" t="s">
        <v>52</v>
      </c>
    </row>
    <row r="14" spans="1:19" x14ac:dyDescent="0.25">
      <c r="A14" t="s">
        <v>18</v>
      </c>
      <c r="B14" s="1">
        <v>4342598</v>
      </c>
      <c r="C14" s="1">
        <v>3614389</v>
      </c>
      <c r="D14" s="1">
        <v>4330848</v>
      </c>
      <c r="E14" s="1">
        <v>4998499</v>
      </c>
      <c r="F14" s="1">
        <v>5383053</v>
      </c>
      <c r="G14" s="1">
        <v>5938744</v>
      </c>
      <c r="H14" s="5">
        <v>34</v>
      </c>
      <c r="I14" s="11">
        <v>45</v>
      </c>
      <c r="J14" s="11">
        <v>42</v>
      </c>
      <c r="K14" s="7">
        <v>57</v>
      </c>
      <c r="L14" s="8">
        <v>65</v>
      </c>
      <c r="M14" s="8">
        <v>57</v>
      </c>
      <c r="N14" s="16" t="s">
        <v>52</v>
      </c>
      <c r="O14" s="20" t="s">
        <v>53</v>
      </c>
      <c r="P14" s="24" t="s">
        <v>53</v>
      </c>
      <c r="Q14" s="27" t="s">
        <v>53</v>
      </c>
      <c r="R14" s="21" t="s">
        <v>53</v>
      </c>
      <c r="S14" s="31" t="s">
        <v>53</v>
      </c>
    </row>
    <row r="15" spans="1:19" x14ac:dyDescent="0.25">
      <c r="A15" t="s">
        <v>19</v>
      </c>
      <c r="B15" s="1">
        <v>3938377</v>
      </c>
      <c r="C15" s="1">
        <v>4307985</v>
      </c>
      <c r="D15" s="1">
        <v>3137031</v>
      </c>
      <c r="E15" s="1">
        <v>3890865</v>
      </c>
      <c r="F15" s="1">
        <v>4459982</v>
      </c>
      <c r="G15" s="1">
        <v>4623902</v>
      </c>
      <c r="H15" s="11">
        <v>45</v>
      </c>
      <c r="I15" s="11">
        <v>49</v>
      </c>
      <c r="J15" s="5">
        <v>22</v>
      </c>
      <c r="K15">
        <v>22</v>
      </c>
      <c r="L15">
        <v>24</v>
      </c>
      <c r="M15">
        <v>40</v>
      </c>
      <c r="N15" s="20" t="s">
        <v>53</v>
      </c>
      <c r="O15" s="20" t="s">
        <v>53</v>
      </c>
      <c r="P15" s="17" t="s">
        <v>52</v>
      </c>
      <c r="Q15" s="22" t="s">
        <v>52</v>
      </c>
      <c r="R15" s="23" t="s">
        <v>52</v>
      </c>
      <c r="S15" s="23" t="s">
        <v>52</v>
      </c>
    </row>
    <row r="16" spans="1:19" x14ac:dyDescent="0.25">
      <c r="A16" t="s">
        <v>20</v>
      </c>
      <c r="B16" s="1">
        <v>3858463</v>
      </c>
      <c r="C16" s="1">
        <v>3976765</v>
      </c>
      <c r="D16" s="1">
        <v>5213586</v>
      </c>
      <c r="E16" s="1">
        <v>4671007</v>
      </c>
      <c r="F16" s="1">
        <v>2943007</v>
      </c>
      <c r="G16" s="1">
        <v>4059745</v>
      </c>
      <c r="H16" s="11">
        <v>59</v>
      </c>
      <c r="I16" s="10">
        <v>52</v>
      </c>
      <c r="J16" s="11">
        <v>44</v>
      </c>
      <c r="K16">
        <v>15</v>
      </c>
      <c r="L16" s="6">
        <v>43</v>
      </c>
      <c r="M16" s="6">
        <v>47</v>
      </c>
      <c r="N16" s="20" t="s">
        <v>53</v>
      </c>
      <c r="O16" s="28" t="s">
        <v>53</v>
      </c>
      <c r="P16" s="24" t="s">
        <v>53</v>
      </c>
      <c r="Q16" s="22" t="s">
        <v>52</v>
      </c>
      <c r="R16" s="19" t="s">
        <v>53</v>
      </c>
      <c r="S16" s="19" t="s">
        <v>53</v>
      </c>
    </row>
    <row r="17" spans="1:19" x14ac:dyDescent="0.25">
      <c r="A17" t="s">
        <v>21</v>
      </c>
      <c r="B17" s="1">
        <v>2658271</v>
      </c>
      <c r="C17" s="1">
        <v>3766016</v>
      </c>
      <c r="D17" s="1">
        <v>3642234</v>
      </c>
      <c r="E17" s="1">
        <v>4154524</v>
      </c>
      <c r="F17" s="1">
        <v>4681349</v>
      </c>
      <c r="G17" s="1">
        <v>3811350</v>
      </c>
      <c r="H17" s="5">
        <v>30</v>
      </c>
      <c r="I17" s="11">
        <v>39</v>
      </c>
      <c r="J17" s="5">
        <v>28</v>
      </c>
      <c r="K17">
        <v>26</v>
      </c>
      <c r="L17">
        <v>34</v>
      </c>
      <c r="M17" s="6">
        <v>46</v>
      </c>
      <c r="N17" s="16" t="s">
        <v>52</v>
      </c>
      <c r="O17" s="20" t="s">
        <v>53</v>
      </c>
      <c r="P17" s="17" t="s">
        <v>52</v>
      </c>
      <c r="Q17" s="22" t="s">
        <v>52</v>
      </c>
      <c r="R17" s="23" t="s">
        <v>52</v>
      </c>
      <c r="S17" s="19" t="s">
        <v>53</v>
      </c>
    </row>
    <row r="18" spans="1:19" x14ac:dyDescent="0.25">
      <c r="A18" t="s">
        <v>22</v>
      </c>
      <c r="B18" s="1">
        <v>5394105</v>
      </c>
      <c r="C18" s="1">
        <v>3875618</v>
      </c>
      <c r="D18" s="1">
        <v>4766747</v>
      </c>
      <c r="E18" s="1">
        <v>3007574</v>
      </c>
      <c r="F18" s="1">
        <v>3970358</v>
      </c>
      <c r="G18" s="1">
        <v>3367617</v>
      </c>
      <c r="H18" s="5">
        <v>44</v>
      </c>
      <c r="I18" s="5">
        <v>33</v>
      </c>
      <c r="J18" s="5">
        <v>32</v>
      </c>
      <c r="K18">
        <v>22</v>
      </c>
      <c r="L18">
        <v>24</v>
      </c>
      <c r="M18" s="5">
        <v>15</v>
      </c>
      <c r="N18" s="16" t="s">
        <v>52</v>
      </c>
      <c r="O18" s="16" t="s">
        <v>52</v>
      </c>
      <c r="P18" s="17" t="s">
        <v>52</v>
      </c>
      <c r="Q18" s="22" t="s">
        <v>52</v>
      </c>
      <c r="R18" s="23" t="s">
        <v>52</v>
      </c>
      <c r="S18" s="16" t="s">
        <v>52</v>
      </c>
    </row>
    <row r="19" spans="1:19" x14ac:dyDescent="0.25">
      <c r="A19" t="s">
        <v>23</v>
      </c>
      <c r="B19" s="1">
        <v>3439491</v>
      </c>
      <c r="C19" s="1">
        <v>4738300</v>
      </c>
      <c r="D19" s="1">
        <v>4251489</v>
      </c>
      <c r="E19" s="1">
        <v>5452432</v>
      </c>
      <c r="F19" s="1">
        <v>4132230</v>
      </c>
      <c r="G19" s="1">
        <v>3493888</v>
      </c>
      <c r="H19" s="11">
        <v>42</v>
      </c>
      <c r="I19" s="11">
        <v>49</v>
      </c>
      <c r="J19" s="11">
        <v>41</v>
      </c>
      <c r="K19">
        <v>34</v>
      </c>
      <c r="L19">
        <v>34</v>
      </c>
      <c r="M19" s="12">
        <v>12</v>
      </c>
      <c r="N19" s="20" t="s">
        <v>53</v>
      </c>
      <c r="O19" s="20" t="s">
        <v>53</v>
      </c>
      <c r="P19" s="24" t="s">
        <v>53</v>
      </c>
      <c r="Q19" s="22" t="s">
        <v>52</v>
      </c>
      <c r="R19" s="23" t="s">
        <v>52</v>
      </c>
      <c r="S19" s="32" t="s">
        <v>52</v>
      </c>
    </row>
    <row r="20" spans="1:19" x14ac:dyDescent="0.25">
      <c r="A20" t="s">
        <v>24</v>
      </c>
      <c r="B20" s="1">
        <v>2491297</v>
      </c>
      <c r="C20" s="1">
        <v>2907783</v>
      </c>
      <c r="D20" s="1">
        <v>3544778</v>
      </c>
      <c r="E20" s="1">
        <v>3770690</v>
      </c>
      <c r="F20" s="1">
        <v>4786986</v>
      </c>
      <c r="G20" s="1">
        <v>4950004</v>
      </c>
      <c r="H20" s="5">
        <v>18</v>
      </c>
      <c r="I20" s="5">
        <v>38</v>
      </c>
      <c r="J20" s="5">
        <v>39</v>
      </c>
      <c r="K20" s="6">
        <v>56</v>
      </c>
      <c r="L20" s="6">
        <v>49</v>
      </c>
      <c r="M20" s="5">
        <v>37</v>
      </c>
      <c r="N20" s="16" t="s">
        <v>52</v>
      </c>
      <c r="O20" s="16" t="s">
        <v>52</v>
      </c>
      <c r="P20" s="17" t="s">
        <v>52</v>
      </c>
      <c r="Q20" s="18" t="s">
        <v>53</v>
      </c>
      <c r="R20" s="19" t="s">
        <v>53</v>
      </c>
      <c r="S20" s="16" t="s">
        <v>52</v>
      </c>
    </row>
    <row r="21" spans="1:19" x14ac:dyDescent="0.25">
      <c r="A21" t="s">
        <v>25</v>
      </c>
      <c r="B21" s="1">
        <v>7888333</v>
      </c>
      <c r="C21" s="1">
        <v>6193607</v>
      </c>
      <c r="D21" s="1">
        <v>5444841</v>
      </c>
      <c r="E21" s="1">
        <v>5801087</v>
      </c>
      <c r="F21" s="1">
        <v>6472383</v>
      </c>
      <c r="G21" s="1">
        <v>5716928</v>
      </c>
      <c r="H21" s="5">
        <v>33</v>
      </c>
      <c r="I21" s="5">
        <v>23</v>
      </c>
      <c r="J21" s="5">
        <v>33</v>
      </c>
      <c r="K21">
        <v>23</v>
      </c>
      <c r="L21">
        <v>32</v>
      </c>
      <c r="M21" s="5">
        <v>29</v>
      </c>
      <c r="N21" s="16" t="s">
        <v>52</v>
      </c>
      <c r="O21" s="16" t="s">
        <v>52</v>
      </c>
      <c r="P21" s="17" t="s">
        <v>52</v>
      </c>
      <c r="Q21" s="22" t="s">
        <v>52</v>
      </c>
      <c r="R21" s="23" t="s">
        <v>52</v>
      </c>
      <c r="S21" s="16" t="s">
        <v>52</v>
      </c>
    </row>
    <row r="22" spans="1:19" x14ac:dyDescent="0.25">
      <c r="A22" t="s">
        <v>40</v>
      </c>
      <c r="B22" s="1">
        <v>3756026</v>
      </c>
      <c r="C22" s="1">
        <v>3606031</v>
      </c>
      <c r="D22" s="1">
        <v>4046273</v>
      </c>
      <c r="E22" s="1">
        <v>3094130</v>
      </c>
      <c r="F22" s="1">
        <v>3418596</v>
      </c>
      <c r="G22" s="1">
        <v>3359828</v>
      </c>
      <c r="H22" s="11">
        <v>52</v>
      </c>
      <c r="I22" s="5">
        <v>35</v>
      </c>
      <c r="J22" s="5">
        <v>31</v>
      </c>
      <c r="K22">
        <v>20</v>
      </c>
      <c r="L22">
        <v>23</v>
      </c>
      <c r="M22" s="6">
        <v>50</v>
      </c>
      <c r="N22" s="20" t="s">
        <v>53</v>
      </c>
      <c r="O22" s="16" t="s">
        <v>52</v>
      </c>
      <c r="P22" s="17" t="s">
        <v>52</v>
      </c>
      <c r="Q22" s="22" t="s">
        <v>52</v>
      </c>
      <c r="R22" s="23" t="s">
        <v>52</v>
      </c>
      <c r="S22" s="19" t="s">
        <v>53</v>
      </c>
    </row>
    <row r="23" spans="1:19" x14ac:dyDescent="0.25">
      <c r="A23" t="s">
        <v>26</v>
      </c>
      <c r="B23" s="1">
        <v>4813586</v>
      </c>
      <c r="C23" s="1">
        <v>3528259</v>
      </c>
      <c r="D23" s="1">
        <v>4035170</v>
      </c>
      <c r="E23" s="1">
        <v>4122764</v>
      </c>
      <c r="F23" s="1">
        <v>4990880</v>
      </c>
      <c r="G23" s="1">
        <v>5880677</v>
      </c>
      <c r="H23" s="5">
        <v>36</v>
      </c>
      <c r="I23" s="5">
        <v>36</v>
      </c>
      <c r="J23" s="11">
        <v>40</v>
      </c>
      <c r="K23" s="6">
        <v>52</v>
      </c>
      <c r="L23" s="7">
        <v>59</v>
      </c>
      <c r="M23" s="6">
        <v>59</v>
      </c>
      <c r="N23" s="16" t="s">
        <v>52</v>
      </c>
      <c r="O23" s="16" t="s">
        <v>52</v>
      </c>
      <c r="P23" s="24" t="s">
        <v>53</v>
      </c>
      <c r="Q23" s="18" t="s">
        <v>53</v>
      </c>
      <c r="R23" s="29" t="s">
        <v>53</v>
      </c>
      <c r="S23" s="19" t="s">
        <v>53</v>
      </c>
    </row>
    <row r="24" spans="1:19" x14ac:dyDescent="0.25">
      <c r="A24" t="s">
        <v>27</v>
      </c>
      <c r="B24" s="1">
        <v>4281703</v>
      </c>
      <c r="C24" s="1">
        <v>4595895</v>
      </c>
      <c r="D24" s="1">
        <v>3415942</v>
      </c>
      <c r="E24" s="1">
        <v>3398702</v>
      </c>
      <c r="F24" s="1">
        <v>4962296</v>
      </c>
      <c r="G24" s="1">
        <v>4113314</v>
      </c>
      <c r="H24" s="11">
        <v>43</v>
      </c>
      <c r="I24" s="5">
        <v>38</v>
      </c>
      <c r="J24" s="5">
        <v>35</v>
      </c>
      <c r="K24" s="6">
        <v>40</v>
      </c>
      <c r="L24" s="6">
        <v>41</v>
      </c>
      <c r="M24">
        <v>27</v>
      </c>
      <c r="N24" s="20" t="s">
        <v>53</v>
      </c>
      <c r="O24" s="16" t="s">
        <v>52</v>
      </c>
      <c r="P24" s="17" t="s">
        <v>52</v>
      </c>
      <c r="Q24" s="18" t="s">
        <v>53</v>
      </c>
      <c r="R24" s="19" t="s">
        <v>53</v>
      </c>
      <c r="S24" s="23" t="s">
        <v>52</v>
      </c>
    </row>
    <row r="25" spans="1:19" x14ac:dyDescent="0.25">
      <c r="A25" t="s">
        <v>28</v>
      </c>
      <c r="B25" s="1">
        <v>3306321</v>
      </c>
      <c r="C25" s="1">
        <v>4263959</v>
      </c>
      <c r="D25" s="1">
        <v>5888627</v>
      </c>
      <c r="E25" s="1">
        <v>5087665</v>
      </c>
      <c r="F25" s="1">
        <v>5389234</v>
      </c>
      <c r="G25" s="1">
        <v>4412711</v>
      </c>
      <c r="H25" s="11">
        <v>62</v>
      </c>
      <c r="I25" s="11">
        <v>54</v>
      </c>
      <c r="J25" s="11">
        <v>61</v>
      </c>
      <c r="K25" s="6">
        <v>55</v>
      </c>
      <c r="L25">
        <v>46</v>
      </c>
      <c r="M25" s="6">
        <v>54</v>
      </c>
      <c r="N25" s="20" t="s">
        <v>53</v>
      </c>
      <c r="O25" s="20" t="s">
        <v>53</v>
      </c>
      <c r="P25" s="24" t="s">
        <v>53</v>
      </c>
      <c r="Q25" s="18" t="s">
        <v>53</v>
      </c>
      <c r="R25" s="23" t="s">
        <v>52</v>
      </c>
      <c r="S25" s="19" t="s">
        <v>53</v>
      </c>
    </row>
    <row r="26" spans="1:19" x14ac:dyDescent="0.25">
      <c r="A26" t="s">
        <v>29</v>
      </c>
      <c r="B26" s="1">
        <v>5620552</v>
      </c>
      <c r="C26" s="1">
        <v>3649442</v>
      </c>
      <c r="D26" s="1">
        <v>4625123</v>
      </c>
      <c r="E26" s="1">
        <v>3813390</v>
      </c>
      <c r="F26" s="1">
        <v>3743654</v>
      </c>
      <c r="G26" s="1">
        <v>3839538</v>
      </c>
      <c r="H26" s="5">
        <v>27</v>
      </c>
      <c r="I26" s="5">
        <v>21</v>
      </c>
      <c r="J26" s="5">
        <v>32</v>
      </c>
      <c r="K26">
        <v>41</v>
      </c>
      <c r="L26" s="6">
        <v>54</v>
      </c>
      <c r="M26" s="6">
        <v>50</v>
      </c>
      <c r="N26" s="16" t="s">
        <v>52</v>
      </c>
      <c r="O26" s="16" t="s">
        <v>52</v>
      </c>
      <c r="P26" s="17" t="s">
        <v>52</v>
      </c>
      <c r="Q26" s="22" t="s">
        <v>52</v>
      </c>
      <c r="R26" s="19" t="s">
        <v>53</v>
      </c>
      <c r="S26" s="19" t="s">
        <v>53</v>
      </c>
    </row>
    <row r="27" spans="1:19" x14ac:dyDescent="0.25">
      <c r="A27" t="s">
        <v>30</v>
      </c>
      <c r="B27" s="1">
        <v>4452836</v>
      </c>
      <c r="C27" s="1">
        <v>4323418</v>
      </c>
      <c r="D27" s="1">
        <v>4697325</v>
      </c>
      <c r="E27" s="1">
        <v>3158201</v>
      </c>
      <c r="F27" s="1">
        <v>4469826</v>
      </c>
      <c r="G27" s="1">
        <v>3216893</v>
      </c>
      <c r="H27" s="11">
        <v>50</v>
      </c>
      <c r="I27" s="11">
        <v>44</v>
      </c>
      <c r="J27" s="5">
        <v>33</v>
      </c>
      <c r="K27">
        <v>38</v>
      </c>
      <c r="L27">
        <v>17</v>
      </c>
      <c r="M27" s="13">
        <v>25</v>
      </c>
      <c r="N27" s="20" t="s">
        <v>53</v>
      </c>
      <c r="O27" s="20" t="s">
        <v>53</v>
      </c>
      <c r="P27" s="17" t="s">
        <v>52</v>
      </c>
      <c r="Q27" s="22" t="s">
        <v>52</v>
      </c>
      <c r="R27" s="23" t="s">
        <v>52</v>
      </c>
      <c r="S27" s="30" t="s">
        <v>52</v>
      </c>
    </row>
    <row r="28" spans="1:19" x14ac:dyDescent="0.25">
      <c r="A28" t="s">
        <v>31</v>
      </c>
      <c r="B28" s="1">
        <v>3168426</v>
      </c>
      <c r="C28" s="1">
        <v>5688204</v>
      </c>
      <c r="D28" s="1">
        <v>4376340</v>
      </c>
      <c r="E28" s="1">
        <v>4832801</v>
      </c>
      <c r="F28" s="1">
        <v>3800193</v>
      </c>
      <c r="G28" s="1">
        <v>3359828</v>
      </c>
      <c r="H28" s="10">
        <v>59</v>
      </c>
      <c r="I28" s="11">
        <v>63</v>
      </c>
      <c r="J28" s="10">
        <v>58</v>
      </c>
      <c r="K28" s="6">
        <v>56</v>
      </c>
      <c r="L28" s="6">
        <v>54</v>
      </c>
      <c r="M28" s="6">
        <v>50</v>
      </c>
      <c r="N28" s="28" t="s">
        <v>53</v>
      </c>
      <c r="O28" s="20" t="s">
        <v>53</v>
      </c>
      <c r="P28" s="28" t="s">
        <v>53</v>
      </c>
      <c r="Q28" s="18" t="s">
        <v>53</v>
      </c>
      <c r="R28" s="19" t="s">
        <v>53</v>
      </c>
      <c r="S28" s="19" t="s">
        <v>53</v>
      </c>
    </row>
    <row r="29" spans="1:19" x14ac:dyDescent="0.25">
      <c r="A29" t="s">
        <v>32</v>
      </c>
      <c r="B29" s="1">
        <v>3789385</v>
      </c>
      <c r="C29" s="1">
        <v>2468571</v>
      </c>
      <c r="D29" s="1">
        <v>2814878</v>
      </c>
      <c r="E29" s="1">
        <v>3985144</v>
      </c>
      <c r="F29" s="1">
        <v>5609348</v>
      </c>
      <c r="G29" s="1">
        <v>3600093</v>
      </c>
      <c r="H29" s="5">
        <v>33</v>
      </c>
      <c r="I29" s="5">
        <v>27</v>
      </c>
      <c r="J29" s="11">
        <v>47</v>
      </c>
      <c r="K29" s="6">
        <v>41</v>
      </c>
      <c r="L29">
        <v>33</v>
      </c>
      <c r="M29">
        <v>40</v>
      </c>
      <c r="N29" s="16" t="s">
        <v>52</v>
      </c>
      <c r="O29" s="16" t="s">
        <v>52</v>
      </c>
      <c r="P29" s="24" t="s">
        <v>53</v>
      </c>
      <c r="Q29" s="18" t="s">
        <v>53</v>
      </c>
      <c r="R29" s="23" t="s">
        <v>52</v>
      </c>
      <c r="S29" s="23" t="s">
        <v>52</v>
      </c>
    </row>
    <row r="30" spans="1:19" x14ac:dyDescent="0.25">
      <c r="A30" t="s">
        <v>33</v>
      </c>
      <c r="B30" s="1">
        <v>2984286</v>
      </c>
      <c r="C30" s="1">
        <v>3850419</v>
      </c>
      <c r="D30" s="1">
        <v>4640411</v>
      </c>
      <c r="E30" s="1">
        <v>4206425</v>
      </c>
      <c r="F30" s="1">
        <v>4417760</v>
      </c>
      <c r="G30" s="1">
        <v>5014206</v>
      </c>
      <c r="H30" s="5">
        <v>26</v>
      </c>
      <c r="I30" s="5">
        <v>41</v>
      </c>
      <c r="J30" s="11">
        <v>51</v>
      </c>
      <c r="K30" s="6">
        <v>54</v>
      </c>
      <c r="L30" s="6">
        <v>48</v>
      </c>
      <c r="M30" s="6">
        <v>53</v>
      </c>
      <c r="N30" s="16" t="s">
        <v>52</v>
      </c>
      <c r="O30" s="16" t="s">
        <v>52</v>
      </c>
      <c r="P30" s="24" t="s">
        <v>53</v>
      </c>
      <c r="Q30" s="18" t="s">
        <v>53</v>
      </c>
      <c r="R30" s="19" t="s">
        <v>53</v>
      </c>
      <c r="S30" s="19" t="s">
        <v>53</v>
      </c>
    </row>
    <row r="31" spans="1:19" x14ac:dyDescent="0.25">
      <c r="A31" t="s">
        <v>34</v>
      </c>
      <c r="B31" s="1">
        <v>3253157</v>
      </c>
      <c r="C31" s="1">
        <v>3349599</v>
      </c>
      <c r="D31" s="1">
        <v>4123588</v>
      </c>
      <c r="E31" s="1">
        <v>5094487</v>
      </c>
      <c r="F31" s="1">
        <v>4941185</v>
      </c>
      <c r="G31" s="1">
        <v>3339812</v>
      </c>
      <c r="H31" s="11">
        <v>45</v>
      </c>
      <c r="I31" s="11">
        <v>42</v>
      </c>
      <c r="J31" s="11">
        <v>41</v>
      </c>
      <c r="K31" s="6">
        <v>43</v>
      </c>
      <c r="L31">
        <v>19</v>
      </c>
      <c r="M31" s="12">
        <v>26</v>
      </c>
      <c r="N31" s="20" t="s">
        <v>53</v>
      </c>
      <c r="O31" s="20" t="s">
        <v>53</v>
      </c>
      <c r="P31" s="24" t="s">
        <v>53</v>
      </c>
      <c r="Q31" s="18" t="s">
        <v>53</v>
      </c>
      <c r="R31" s="23" t="s">
        <v>52</v>
      </c>
      <c r="S31" s="32" t="s">
        <v>52</v>
      </c>
    </row>
    <row r="33" spans="1:2" x14ac:dyDescent="0.25">
      <c r="A33" t="s">
        <v>41</v>
      </c>
    </row>
    <row r="34" spans="1:2" x14ac:dyDescent="0.25">
      <c r="A34" t="s">
        <v>42</v>
      </c>
      <c r="B34" s="11">
        <v>65</v>
      </c>
    </row>
    <row r="35" spans="1:2" x14ac:dyDescent="0.25">
      <c r="A35" t="s">
        <v>43</v>
      </c>
      <c r="B35" s="9">
        <v>65</v>
      </c>
    </row>
    <row r="36" spans="1:2" x14ac:dyDescent="0.25">
      <c r="A36" t="s">
        <v>44</v>
      </c>
      <c r="B36" s="10">
        <v>65</v>
      </c>
    </row>
  </sheetData>
  <pageMargins left="0.7" right="0.7" top="0.75" bottom="0.75" header="0.3" footer="0.3"/>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8"/>
  <sheetViews>
    <sheetView workbookViewId="0"/>
  </sheetViews>
  <sheetFormatPr defaultColWidth="30.7109375" defaultRowHeight="15" x14ac:dyDescent="0.25"/>
  <cols>
    <col min="1" max="1" width="30.7109375" style="34"/>
    <col min="2" max="16384" width="30.7109375" style="33"/>
  </cols>
  <sheetData>
    <row r="1" spans="1:20" x14ac:dyDescent="0.25">
      <c r="A1" s="34" t="s">
        <v>64</v>
      </c>
      <c r="B1" s="33" t="s">
        <v>65</v>
      </c>
      <c r="C1" s="33" t="s">
        <v>55</v>
      </c>
      <c r="D1" s="33">
        <v>6</v>
      </c>
      <c r="E1" s="33" t="s">
        <v>56</v>
      </c>
      <c r="F1" s="33">
        <v>0</v>
      </c>
      <c r="G1" s="33" t="s">
        <v>57</v>
      </c>
      <c r="H1" s="33">
        <v>0</v>
      </c>
      <c r="I1" s="33" t="s">
        <v>58</v>
      </c>
      <c r="J1" s="33">
        <v>1</v>
      </c>
      <c r="K1" s="33" t="s">
        <v>59</v>
      </c>
      <c r="L1" s="33">
        <v>0</v>
      </c>
      <c r="M1" s="33" t="s">
        <v>60</v>
      </c>
      <c r="N1" s="33">
        <v>0</v>
      </c>
      <c r="O1" s="33" t="s">
        <v>61</v>
      </c>
      <c r="P1" s="33">
        <v>1</v>
      </c>
      <c r="Q1" s="33" t="s">
        <v>62</v>
      </c>
      <c r="R1" s="33">
        <v>0</v>
      </c>
      <c r="S1" s="33" t="s">
        <v>63</v>
      </c>
      <c r="T1" s="33">
        <v>0</v>
      </c>
    </row>
    <row r="2" spans="1:20" x14ac:dyDescent="0.25">
      <c r="A2" s="34" t="s">
        <v>66</v>
      </c>
      <c r="B2" s="33" t="s">
        <v>67</v>
      </c>
    </row>
    <row r="3" spans="1:20" x14ac:dyDescent="0.25">
      <c r="A3" s="34" t="s">
        <v>68</v>
      </c>
      <c r="B3" s="33" t="b">
        <f>IF(B10&gt;256,"TripUpST110AndEarlier",FALSE)</f>
        <v>0</v>
      </c>
    </row>
    <row r="4" spans="1:20" x14ac:dyDescent="0.25">
      <c r="A4" s="34" t="s">
        <v>69</v>
      </c>
      <c r="B4" s="33" t="s">
        <v>70</v>
      </c>
    </row>
    <row r="5" spans="1:20" x14ac:dyDescent="0.25">
      <c r="A5" s="34" t="s">
        <v>71</v>
      </c>
      <c r="B5" s="33" t="b">
        <v>1</v>
      </c>
    </row>
    <row r="6" spans="1:20" x14ac:dyDescent="0.25">
      <c r="A6" s="34" t="s">
        <v>72</v>
      </c>
      <c r="B6" s="33" t="b">
        <v>1</v>
      </c>
    </row>
    <row r="7" spans="1:20" x14ac:dyDescent="0.25">
      <c r="A7" s="34" t="s">
        <v>73</v>
      </c>
      <c r="B7" s="33">
        <f>Data!$A$1:$S$31</f>
        <v>6399139</v>
      </c>
    </row>
    <row r="8" spans="1:20" x14ac:dyDescent="0.25">
      <c r="A8" s="34" t="s">
        <v>74</v>
      </c>
      <c r="B8" s="33">
        <v>1</v>
      </c>
    </row>
    <row r="9" spans="1:20" x14ac:dyDescent="0.25">
      <c r="A9" s="34" t="s">
        <v>75</v>
      </c>
      <c r="B9" s="33">
        <f>1</f>
        <v>1</v>
      </c>
    </row>
    <row r="10" spans="1:20" x14ac:dyDescent="0.25">
      <c r="A10" s="34" t="s">
        <v>76</v>
      </c>
      <c r="B10" s="33">
        <v>19</v>
      </c>
    </row>
    <row r="12" spans="1:20" x14ac:dyDescent="0.25">
      <c r="A12" s="34" t="s">
        <v>77</v>
      </c>
      <c r="B12" s="33" t="s">
        <v>78</v>
      </c>
      <c r="C12" s="33" t="s">
        <v>79</v>
      </c>
      <c r="D12" s="33" t="s">
        <v>80</v>
      </c>
      <c r="E12" s="33" t="b">
        <v>1</v>
      </c>
      <c r="F12" s="33">
        <v>0</v>
      </c>
      <c r="G12" s="33">
        <v>4</v>
      </c>
    </row>
    <row r="13" spans="1:20" x14ac:dyDescent="0.25">
      <c r="A13" s="34" t="s">
        <v>81</v>
      </c>
      <c r="B13" s="33" t="str">
        <f>Data!$A$1:$A$31</f>
        <v>Los Angeles Clippers</v>
      </c>
    </row>
    <row r="14" spans="1:20" x14ac:dyDescent="0.25">
      <c r="A14" s="34" t="s">
        <v>82</v>
      </c>
    </row>
    <row r="15" spans="1:20" x14ac:dyDescent="0.25">
      <c r="A15" s="34" t="s">
        <v>83</v>
      </c>
      <c r="B15" s="33" t="s">
        <v>84</v>
      </c>
      <c r="C15" s="33" t="s">
        <v>85</v>
      </c>
      <c r="D15" s="33" t="s">
        <v>86</v>
      </c>
      <c r="E15" s="33" t="b">
        <v>1</v>
      </c>
      <c r="F15" s="33">
        <v>0</v>
      </c>
      <c r="G15" s="33">
        <v>4</v>
      </c>
    </row>
    <row r="16" spans="1:20" x14ac:dyDescent="0.25">
      <c r="A16" s="34" t="s">
        <v>87</v>
      </c>
      <c r="B16" s="33">
        <f>Data!$B$1:$B$31</f>
        <v>3858463</v>
      </c>
    </row>
    <row r="17" spans="1:7" x14ac:dyDescent="0.25">
      <c r="A17" s="34" t="s">
        <v>88</v>
      </c>
    </row>
    <row r="18" spans="1:7" x14ac:dyDescent="0.25">
      <c r="A18" s="34" t="s">
        <v>89</v>
      </c>
      <c r="B18" s="33" t="s">
        <v>90</v>
      </c>
      <c r="C18" s="33" t="s">
        <v>91</v>
      </c>
      <c r="D18" s="33" t="s">
        <v>92</v>
      </c>
      <c r="E18" s="33" t="b">
        <v>1</v>
      </c>
      <c r="F18" s="33">
        <v>0</v>
      </c>
      <c r="G18" s="33">
        <v>4</v>
      </c>
    </row>
    <row r="19" spans="1:7" x14ac:dyDescent="0.25">
      <c r="A19" s="34" t="s">
        <v>93</v>
      </c>
      <c r="B19" s="33">
        <f>Data!$C$1:$C$31</f>
        <v>4738300</v>
      </c>
    </row>
    <row r="20" spans="1:7" x14ac:dyDescent="0.25">
      <c r="A20" s="34" t="s">
        <v>94</v>
      </c>
    </row>
    <row r="21" spans="1:7" x14ac:dyDescent="0.25">
      <c r="A21" s="34" t="s">
        <v>95</v>
      </c>
      <c r="B21" s="33" t="s">
        <v>96</v>
      </c>
      <c r="C21" s="33" t="s">
        <v>97</v>
      </c>
      <c r="D21" s="33" t="s">
        <v>98</v>
      </c>
      <c r="E21" s="33" t="b">
        <v>1</v>
      </c>
      <c r="F21" s="33">
        <v>0</v>
      </c>
      <c r="G21" s="33">
        <v>4</v>
      </c>
    </row>
    <row r="22" spans="1:7" x14ac:dyDescent="0.25">
      <c r="A22" s="34" t="s">
        <v>99</v>
      </c>
      <c r="B22" s="33">
        <f>Data!$D$1:$D$31</f>
        <v>4046273</v>
      </c>
    </row>
    <row r="23" spans="1:7" x14ac:dyDescent="0.25">
      <c r="A23" s="34" t="s">
        <v>100</v>
      </c>
    </row>
    <row r="24" spans="1:7" x14ac:dyDescent="0.25">
      <c r="A24" s="34" t="s">
        <v>101</v>
      </c>
      <c r="B24" s="33" t="s">
        <v>102</v>
      </c>
      <c r="C24" s="33" t="s">
        <v>103</v>
      </c>
      <c r="D24" s="33" t="s">
        <v>104</v>
      </c>
      <c r="E24" s="33" t="b">
        <v>1</v>
      </c>
      <c r="F24" s="33">
        <v>0</v>
      </c>
      <c r="G24" s="33">
        <v>4</v>
      </c>
    </row>
    <row r="25" spans="1:7" x14ac:dyDescent="0.25">
      <c r="A25" s="34" t="s">
        <v>105</v>
      </c>
      <c r="B25" s="33">
        <f>Data!$E$1:$E$31</f>
        <v>5087665</v>
      </c>
    </row>
    <row r="26" spans="1:7" x14ac:dyDescent="0.25">
      <c r="A26" s="34" t="s">
        <v>106</v>
      </c>
    </row>
    <row r="27" spans="1:7" x14ac:dyDescent="0.25">
      <c r="A27" s="34" t="s">
        <v>107</v>
      </c>
      <c r="B27" s="33" t="s">
        <v>108</v>
      </c>
      <c r="C27" s="33" t="s">
        <v>109</v>
      </c>
      <c r="D27" s="33" t="s">
        <v>110</v>
      </c>
      <c r="E27" s="33" t="b">
        <v>1</v>
      </c>
      <c r="F27" s="33">
        <v>0</v>
      </c>
      <c r="G27" s="33">
        <v>4</v>
      </c>
    </row>
    <row r="28" spans="1:7" x14ac:dyDescent="0.25">
      <c r="A28" s="34" t="s">
        <v>111</v>
      </c>
      <c r="B28" s="33">
        <f>Data!$F$1:$F$31</f>
        <v>3800193</v>
      </c>
    </row>
    <row r="29" spans="1:7" x14ac:dyDescent="0.25">
      <c r="A29" s="34" t="s">
        <v>112</v>
      </c>
    </row>
    <row r="30" spans="1:7" x14ac:dyDescent="0.25">
      <c r="A30" s="34" t="s">
        <v>113</v>
      </c>
      <c r="B30" s="33" t="s">
        <v>114</v>
      </c>
      <c r="C30" s="33" t="s">
        <v>115</v>
      </c>
      <c r="D30" s="33" t="s">
        <v>116</v>
      </c>
      <c r="E30" s="33" t="b">
        <v>1</v>
      </c>
      <c r="F30" s="33">
        <v>0</v>
      </c>
      <c r="G30" s="33">
        <v>4</v>
      </c>
    </row>
    <row r="31" spans="1:7" x14ac:dyDescent="0.25">
      <c r="A31" s="34" t="s">
        <v>117</v>
      </c>
      <c r="B31" s="33">
        <f>Data!$G$1:$G$31</f>
        <v>3339812</v>
      </c>
    </row>
    <row r="32" spans="1:7" x14ac:dyDescent="0.25">
      <c r="A32" s="34" t="s">
        <v>118</v>
      </c>
    </row>
    <row r="33" spans="1:7" x14ac:dyDescent="0.25">
      <c r="A33" s="34" t="s">
        <v>119</v>
      </c>
      <c r="B33" s="33" t="s">
        <v>120</v>
      </c>
      <c r="C33" s="33" t="s">
        <v>121</v>
      </c>
      <c r="D33" s="33" t="s">
        <v>122</v>
      </c>
      <c r="E33" s="33" t="b">
        <v>1</v>
      </c>
      <c r="F33" s="33">
        <v>0</v>
      </c>
      <c r="G33" s="33">
        <v>4</v>
      </c>
    </row>
    <row r="34" spans="1:7" x14ac:dyDescent="0.25">
      <c r="A34" s="34" t="s">
        <v>123</v>
      </c>
      <c r="B34" s="35" t="e">
        <f>Data!$H$1:$H$31</f>
        <v>#VALUE!</v>
      </c>
    </row>
    <row r="35" spans="1:7" x14ac:dyDescent="0.25">
      <c r="A35" s="34" t="s">
        <v>124</v>
      </c>
    </row>
    <row r="36" spans="1:7" x14ac:dyDescent="0.25">
      <c r="A36" s="34" t="s">
        <v>125</v>
      </c>
      <c r="B36" s="33" t="s">
        <v>126</v>
      </c>
      <c r="C36" s="33" t="s">
        <v>127</v>
      </c>
      <c r="D36" s="33" t="s">
        <v>128</v>
      </c>
      <c r="E36" s="33" t="b">
        <v>1</v>
      </c>
      <c r="F36" s="33">
        <v>0</v>
      </c>
      <c r="G36" s="33">
        <v>4</v>
      </c>
    </row>
    <row r="37" spans="1:7" x14ac:dyDescent="0.25">
      <c r="A37" s="34" t="s">
        <v>129</v>
      </c>
      <c r="B37" s="35" t="e">
        <f>Data!$I$1:$I$31</f>
        <v>#VALUE!</v>
      </c>
    </row>
    <row r="38" spans="1:7" x14ac:dyDescent="0.25">
      <c r="A38" s="34" t="s">
        <v>130</v>
      </c>
    </row>
    <row r="39" spans="1:7" x14ac:dyDescent="0.25">
      <c r="A39" s="34" t="s">
        <v>131</v>
      </c>
      <c r="B39" s="33" t="s">
        <v>132</v>
      </c>
      <c r="C39" s="33" t="s">
        <v>133</v>
      </c>
      <c r="D39" s="33" t="s">
        <v>134</v>
      </c>
      <c r="E39" s="33" t="b">
        <v>1</v>
      </c>
      <c r="F39" s="33">
        <v>0</v>
      </c>
      <c r="G39" s="33">
        <v>4</v>
      </c>
    </row>
    <row r="40" spans="1:7" x14ac:dyDescent="0.25">
      <c r="A40" s="34" t="s">
        <v>135</v>
      </c>
      <c r="B40" s="35" t="e">
        <f>Data!$J$1:$J$31</f>
        <v>#VALUE!</v>
      </c>
    </row>
    <row r="41" spans="1:7" x14ac:dyDescent="0.25">
      <c r="A41" s="34" t="s">
        <v>136</v>
      </c>
    </row>
    <row r="42" spans="1:7" x14ac:dyDescent="0.25">
      <c r="A42" s="34" t="s">
        <v>137</v>
      </c>
      <c r="B42" s="33" t="s">
        <v>138</v>
      </c>
      <c r="C42" s="33" t="s">
        <v>139</v>
      </c>
      <c r="D42" s="33" t="s">
        <v>140</v>
      </c>
      <c r="E42" s="33" t="b">
        <v>1</v>
      </c>
      <c r="F42" s="33">
        <v>0</v>
      </c>
      <c r="G42" s="33">
        <v>4</v>
      </c>
    </row>
    <row r="43" spans="1:7" x14ac:dyDescent="0.25">
      <c r="A43" s="34" t="s">
        <v>141</v>
      </c>
      <c r="B43" s="33" t="e">
        <f>Data!$K$1:$K$31</f>
        <v>#VALUE!</v>
      </c>
    </row>
    <row r="44" spans="1:7" x14ac:dyDescent="0.25">
      <c r="A44" s="34" t="s">
        <v>142</v>
      </c>
    </row>
    <row r="45" spans="1:7" x14ac:dyDescent="0.25">
      <c r="A45" s="34" t="s">
        <v>143</v>
      </c>
      <c r="B45" s="33" t="s">
        <v>144</v>
      </c>
      <c r="C45" s="33" t="s">
        <v>145</v>
      </c>
      <c r="D45" s="33" t="s">
        <v>146</v>
      </c>
      <c r="E45" s="33" t="b">
        <v>1</v>
      </c>
      <c r="F45" s="33">
        <v>0</v>
      </c>
      <c r="G45" s="33">
        <v>4</v>
      </c>
    </row>
    <row r="46" spans="1:7" x14ac:dyDescent="0.25">
      <c r="A46" s="34" t="s">
        <v>147</v>
      </c>
      <c r="B46" s="33" t="e">
        <f>Data!$L$1:$L$31</f>
        <v>#VALUE!</v>
      </c>
    </row>
    <row r="47" spans="1:7" x14ac:dyDescent="0.25">
      <c r="A47" s="34" t="s">
        <v>148</v>
      </c>
    </row>
    <row r="48" spans="1:7" x14ac:dyDescent="0.25">
      <c r="A48" s="34" t="s">
        <v>149</v>
      </c>
      <c r="B48" s="33" t="s">
        <v>150</v>
      </c>
      <c r="C48" s="33" t="s">
        <v>151</v>
      </c>
      <c r="D48" s="33" t="s">
        <v>152</v>
      </c>
      <c r="E48" s="33" t="b">
        <v>1</v>
      </c>
      <c r="F48" s="33">
        <v>0</v>
      </c>
      <c r="G48" s="33">
        <v>4</v>
      </c>
    </row>
    <row r="49" spans="1:7" x14ac:dyDescent="0.25">
      <c r="A49" s="34" t="s">
        <v>153</v>
      </c>
      <c r="B49" s="33" t="e">
        <f>Data!$M$1:$M$31</f>
        <v>#VALUE!</v>
      </c>
    </row>
    <row r="50" spans="1:7" x14ac:dyDescent="0.25">
      <c r="A50" s="34" t="s">
        <v>154</v>
      </c>
    </row>
    <row r="51" spans="1:7" x14ac:dyDescent="0.25">
      <c r="A51" s="34" t="s">
        <v>155</v>
      </c>
      <c r="B51" s="33" t="s">
        <v>156</v>
      </c>
      <c r="C51" s="33" t="s">
        <v>157</v>
      </c>
      <c r="D51" s="33" t="s">
        <v>158</v>
      </c>
      <c r="E51" s="33" t="b">
        <v>1</v>
      </c>
      <c r="F51" s="33">
        <v>0</v>
      </c>
      <c r="G51" s="33">
        <v>4</v>
      </c>
    </row>
    <row r="52" spans="1:7" x14ac:dyDescent="0.25">
      <c r="A52" s="34" t="s">
        <v>159</v>
      </c>
      <c r="B52" s="33" t="e">
        <f>Data!$N$1:$N$31</f>
        <v>#VALUE!</v>
      </c>
    </row>
    <row r="53" spans="1:7" x14ac:dyDescent="0.25">
      <c r="A53" s="34" t="s">
        <v>160</v>
      </c>
    </row>
    <row r="54" spans="1:7" x14ac:dyDescent="0.25">
      <c r="A54" s="34" t="s">
        <v>161</v>
      </c>
      <c r="B54" s="33" t="s">
        <v>162</v>
      </c>
      <c r="C54" s="33" t="s">
        <v>163</v>
      </c>
      <c r="D54" s="33" t="s">
        <v>164</v>
      </c>
      <c r="E54" s="33" t="b">
        <v>1</v>
      </c>
      <c r="F54" s="33">
        <v>0</v>
      </c>
      <c r="G54" s="33">
        <v>4</v>
      </c>
    </row>
    <row r="55" spans="1:7" x14ac:dyDescent="0.25">
      <c r="A55" s="34" t="s">
        <v>165</v>
      </c>
      <c r="B55" s="33" t="e">
        <f>Data!$O$1:$O$31</f>
        <v>#VALUE!</v>
      </c>
    </row>
    <row r="56" spans="1:7" x14ac:dyDescent="0.25">
      <c r="A56" s="34" t="s">
        <v>166</v>
      </c>
    </row>
    <row r="57" spans="1:7" x14ac:dyDescent="0.25">
      <c r="A57" s="34" t="s">
        <v>167</v>
      </c>
      <c r="B57" s="33" t="s">
        <v>168</v>
      </c>
      <c r="C57" s="33" t="s">
        <v>169</v>
      </c>
      <c r="D57" s="33" t="s">
        <v>170</v>
      </c>
      <c r="E57" s="33" t="b">
        <v>1</v>
      </c>
      <c r="F57" s="33">
        <v>0</v>
      </c>
      <c r="G57" s="33">
        <v>4</v>
      </c>
    </row>
    <row r="58" spans="1:7" x14ac:dyDescent="0.25">
      <c r="A58" s="34" t="s">
        <v>171</v>
      </c>
      <c r="B58" s="33" t="e">
        <f>Data!$P$1:$P$31</f>
        <v>#VALUE!</v>
      </c>
    </row>
    <row r="59" spans="1:7" x14ac:dyDescent="0.25">
      <c r="A59" s="34" t="s">
        <v>172</v>
      </c>
    </row>
    <row r="60" spans="1:7" x14ac:dyDescent="0.25">
      <c r="A60" s="34" t="s">
        <v>173</v>
      </c>
      <c r="B60" s="33" t="s">
        <v>174</v>
      </c>
      <c r="C60" s="33" t="s">
        <v>175</v>
      </c>
      <c r="D60" s="33" t="s">
        <v>176</v>
      </c>
      <c r="E60" s="33" t="b">
        <v>1</v>
      </c>
      <c r="F60" s="33">
        <v>0</v>
      </c>
      <c r="G60" s="33">
        <v>4</v>
      </c>
    </row>
    <row r="61" spans="1:7" x14ac:dyDescent="0.25">
      <c r="A61" s="34" t="s">
        <v>177</v>
      </c>
      <c r="B61" s="33" t="e">
        <f>Data!$Q$1:$Q$31</f>
        <v>#VALUE!</v>
      </c>
    </row>
    <row r="62" spans="1:7" x14ac:dyDescent="0.25">
      <c r="A62" s="34" t="s">
        <v>178</v>
      </c>
    </row>
    <row r="63" spans="1:7" x14ac:dyDescent="0.25">
      <c r="A63" s="34" t="s">
        <v>179</v>
      </c>
      <c r="B63" s="33" t="s">
        <v>180</v>
      </c>
      <c r="C63" s="33" t="s">
        <v>181</v>
      </c>
      <c r="D63" s="33" t="s">
        <v>182</v>
      </c>
      <c r="E63" s="33" t="b">
        <v>1</v>
      </c>
      <c r="F63" s="33">
        <v>0</v>
      </c>
      <c r="G63" s="33">
        <v>4</v>
      </c>
    </row>
    <row r="64" spans="1:7" x14ac:dyDescent="0.25">
      <c r="A64" s="34" t="s">
        <v>183</v>
      </c>
      <c r="B64" s="33" t="e">
        <f>Data!$R$1:$R$31</f>
        <v>#VALUE!</v>
      </c>
    </row>
    <row r="65" spans="1:7" x14ac:dyDescent="0.25">
      <c r="A65" s="34" t="s">
        <v>184</v>
      </c>
    </row>
    <row r="66" spans="1:7" x14ac:dyDescent="0.25">
      <c r="A66" s="34" t="s">
        <v>185</v>
      </c>
      <c r="B66" s="33" t="s">
        <v>186</v>
      </c>
      <c r="C66" s="33" t="s">
        <v>187</v>
      </c>
      <c r="D66" s="33" t="s">
        <v>188</v>
      </c>
      <c r="E66" s="33" t="b">
        <v>1</v>
      </c>
      <c r="F66" s="33">
        <v>0</v>
      </c>
      <c r="G66" s="33">
        <v>4</v>
      </c>
    </row>
    <row r="67" spans="1:7" x14ac:dyDescent="0.25">
      <c r="A67" s="34" t="s">
        <v>189</v>
      </c>
      <c r="B67" s="33" t="e">
        <f>Data!$S$1:$S$31</f>
        <v>#VALUE!</v>
      </c>
    </row>
    <row r="68" spans="1:7" x14ac:dyDescent="0.25">
      <c r="A68" s="34" t="s">
        <v>190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ColWidth="12.7109375" defaultRowHeight="15" x14ac:dyDescent="0.25"/>
  <cols>
    <col min="1" max="1" width="13" bestFit="1" customWidth="1"/>
    <col min="2" max="7" width="12.7109375" customWidth="1"/>
  </cols>
  <sheetData>
    <row r="1" spans="1:7" s="36" customFormat="1" ht="18.75" x14ac:dyDescent="0.3">
      <c r="A1" s="42" t="s">
        <v>191</v>
      </c>
      <c r="B1" s="40"/>
    </row>
    <row r="2" spans="1:7" s="36" customFormat="1" ht="11.25" x14ac:dyDescent="0.2">
      <c r="A2" s="38" t="s">
        <v>192</v>
      </c>
      <c r="B2" s="40" t="s">
        <v>193</v>
      </c>
    </row>
    <row r="3" spans="1:7" s="36" customFormat="1" ht="11.25" x14ac:dyDescent="0.2">
      <c r="A3" s="38" t="s">
        <v>194</v>
      </c>
      <c r="B3" s="40" t="s">
        <v>195</v>
      </c>
    </row>
    <row r="4" spans="1:7" s="36" customFormat="1" ht="11.25" x14ac:dyDescent="0.2">
      <c r="A4" s="38" t="s">
        <v>196</v>
      </c>
      <c r="B4" s="40" t="s">
        <v>197</v>
      </c>
    </row>
    <row r="5" spans="1:7" s="37" customFormat="1" ht="11.25" x14ac:dyDescent="0.2">
      <c r="A5" s="39" t="s">
        <v>198</v>
      </c>
      <c r="B5" s="41" t="s">
        <v>199</v>
      </c>
    </row>
    <row r="7" spans="1:7" x14ac:dyDescent="0.25">
      <c r="A7" s="46"/>
      <c r="B7" s="43" t="s">
        <v>35</v>
      </c>
      <c r="C7" s="43" t="s">
        <v>36</v>
      </c>
      <c r="D7" s="43" t="s">
        <v>37</v>
      </c>
      <c r="E7" s="43" t="s">
        <v>38</v>
      </c>
      <c r="F7" s="43" t="s">
        <v>39</v>
      </c>
      <c r="G7" s="43" t="s">
        <v>46</v>
      </c>
    </row>
    <row r="8" spans="1:7" ht="15.75" thickBot="1" x14ac:dyDescent="0.3">
      <c r="A8" s="47" t="s">
        <v>200</v>
      </c>
      <c r="B8" s="44" t="s">
        <v>65</v>
      </c>
      <c r="C8" s="44" t="s">
        <v>65</v>
      </c>
      <c r="D8" s="44" t="s">
        <v>65</v>
      </c>
      <c r="E8" s="44" t="s">
        <v>65</v>
      </c>
      <c r="F8" s="44" t="s">
        <v>65</v>
      </c>
      <c r="G8" s="44" t="s">
        <v>65</v>
      </c>
    </row>
    <row r="9" spans="1:7" ht="15.75" thickTop="1" x14ac:dyDescent="0.25">
      <c r="A9" s="45" t="s">
        <v>35</v>
      </c>
      <c r="B9" s="48">
        <v>1</v>
      </c>
      <c r="C9" s="48"/>
      <c r="D9" s="48"/>
      <c r="E9" s="48"/>
      <c r="F9" s="48"/>
      <c r="G9" s="48"/>
    </row>
    <row r="10" spans="1:7" x14ac:dyDescent="0.25">
      <c r="A10" s="45" t="s">
        <v>36</v>
      </c>
      <c r="B10" s="48">
        <f>_xll.StatCorrelationCoeff( ST_Wins20052006,ST_Wins20042005)</f>
        <v>0.68276013091859622</v>
      </c>
      <c r="C10" s="48">
        <v>1</v>
      </c>
      <c r="D10" s="48"/>
      <c r="E10" s="48"/>
      <c r="F10" s="48"/>
      <c r="G10" s="48"/>
    </row>
    <row r="11" spans="1:7" x14ac:dyDescent="0.25">
      <c r="A11" s="45" t="s">
        <v>37</v>
      </c>
      <c r="B11" s="48">
        <f>_xll.StatCorrelationCoeff( ST_Wins20062007,ST_Wins20042005)</f>
        <v>0.46649937915372786</v>
      </c>
      <c r="C11" s="48">
        <f>_xll.StatCorrelationCoeff( ST_Wins20062007,ST_Wins20052006)</f>
        <v>0.60201360314167773</v>
      </c>
      <c r="D11" s="48">
        <v>1</v>
      </c>
      <c r="E11" s="48"/>
      <c r="F11" s="48"/>
      <c r="G11" s="48"/>
    </row>
    <row r="12" spans="1:7" x14ac:dyDescent="0.25">
      <c r="A12" s="45" t="s">
        <v>38</v>
      </c>
      <c r="B12" s="48">
        <f>_xll.StatCorrelationCoeff( ST_Wins20072008,ST_Wins20042005)</f>
        <v>5.9928969718099197E-2</v>
      </c>
      <c r="C12" s="48">
        <f>_xll.StatCorrelationCoeff( ST_Wins20072008,ST_Wins20052006)</f>
        <v>0.22692229801919742</v>
      </c>
      <c r="D12" s="48">
        <f>_xll.StatCorrelationCoeff( ST_Wins20072008,ST_Wins20062007)</f>
        <v>0.47309187714348894</v>
      </c>
      <c r="E12" s="48">
        <v>1</v>
      </c>
      <c r="F12" s="48"/>
      <c r="G12" s="48"/>
    </row>
    <row r="13" spans="1:7" x14ac:dyDescent="0.25">
      <c r="A13" s="45" t="s">
        <v>39</v>
      </c>
      <c r="B13" s="48">
        <f>_xll.StatCorrelationCoeff( ST_Wins20082009,ST_Wins20042005)</f>
        <v>-3.5041410655584089E-2</v>
      </c>
      <c r="C13" s="48">
        <f>_xll.StatCorrelationCoeff( ST_Wins20082009,ST_Wins20052006)</f>
        <v>9.401516155210235E-2</v>
      </c>
      <c r="D13" s="48">
        <f>_xll.StatCorrelationCoeff( ST_Wins20082009,ST_Wins20062007)</f>
        <v>0.34187709224865132</v>
      </c>
      <c r="E13" s="48">
        <f>_xll.StatCorrelationCoeff( ST_Wins20082009,ST_Wins20072008)</f>
        <v>0.65484454144893633</v>
      </c>
      <c r="F13" s="48">
        <v>1</v>
      </c>
      <c r="G13" s="48"/>
    </row>
    <row r="14" spans="1:7" x14ac:dyDescent="0.25">
      <c r="A14" s="45" t="s">
        <v>46</v>
      </c>
      <c r="B14" s="48">
        <f>_xll.StatCorrelationCoeff( ST_Wins20092010,ST_Wins20042005)</f>
        <v>-2.6237658857262307E-2</v>
      </c>
      <c r="C14" s="48">
        <f>_xll.StatCorrelationCoeff( ST_Wins20092010,ST_Wins20052006)</f>
        <v>5.5663647509006133E-2</v>
      </c>
      <c r="D14" s="48">
        <f>_xll.StatCorrelationCoeff( ST_Wins20092010,ST_Wins20062007)</f>
        <v>0.25069055366160498</v>
      </c>
      <c r="E14" s="48">
        <f>_xll.StatCorrelationCoeff( ST_Wins20092010,ST_Wins20072008)</f>
        <v>0.33739087266213436</v>
      </c>
      <c r="F14" s="48">
        <f>_xll.StatCorrelationCoeff( ST_Wins20092010,ST_Wins20082009)</f>
        <v>0.71719039571725707</v>
      </c>
      <c r="G14" s="48">
        <v>1</v>
      </c>
    </row>
  </sheetData>
  <pageMargins left="0.7" right="0.7" top="0.75" bottom="0.75" header="0.3" footer="0.3"/>
  <pageSetup orientation="portrait" blackAndWhite="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ColWidth="12.7109375" defaultRowHeight="15" x14ac:dyDescent="0.25"/>
  <cols>
    <col min="1" max="1" width="13" bestFit="1" customWidth="1"/>
    <col min="2" max="7" width="12.7109375" customWidth="1"/>
  </cols>
  <sheetData>
    <row r="1" spans="1:7" s="36" customFormat="1" ht="18.75" x14ac:dyDescent="0.3">
      <c r="A1" s="42" t="s">
        <v>191</v>
      </c>
      <c r="B1" s="40"/>
    </row>
    <row r="2" spans="1:7" s="36" customFormat="1" ht="11.25" x14ac:dyDescent="0.2">
      <c r="A2" s="38" t="s">
        <v>192</v>
      </c>
      <c r="B2" s="40" t="s">
        <v>193</v>
      </c>
    </row>
    <row r="3" spans="1:7" s="36" customFormat="1" ht="11.25" x14ac:dyDescent="0.2">
      <c r="A3" s="38" t="s">
        <v>194</v>
      </c>
      <c r="B3" s="40" t="s">
        <v>195</v>
      </c>
    </row>
    <row r="4" spans="1:7" s="36" customFormat="1" ht="11.25" x14ac:dyDescent="0.2">
      <c r="A4" s="38" t="s">
        <v>196</v>
      </c>
      <c r="B4" s="40" t="s">
        <v>197</v>
      </c>
    </row>
    <row r="5" spans="1:7" s="37" customFormat="1" ht="11.25" x14ac:dyDescent="0.2">
      <c r="A5" s="39" t="s">
        <v>198</v>
      </c>
      <c r="B5" s="41" t="s">
        <v>199</v>
      </c>
    </row>
    <row r="7" spans="1:7" x14ac:dyDescent="0.25">
      <c r="A7" s="46"/>
      <c r="B7" s="43" t="s">
        <v>1</v>
      </c>
      <c r="C7" s="43" t="s">
        <v>2</v>
      </c>
      <c r="D7" s="43" t="s">
        <v>3</v>
      </c>
      <c r="E7" s="43" t="s">
        <v>4</v>
      </c>
      <c r="F7" s="43" t="s">
        <v>5</v>
      </c>
      <c r="G7" s="43" t="s">
        <v>45</v>
      </c>
    </row>
    <row r="8" spans="1:7" ht="15.75" thickBot="1" x14ac:dyDescent="0.3">
      <c r="A8" s="47" t="s">
        <v>200</v>
      </c>
      <c r="B8" s="44" t="s">
        <v>65</v>
      </c>
      <c r="C8" s="44" t="s">
        <v>65</v>
      </c>
      <c r="D8" s="44" t="s">
        <v>65</v>
      </c>
      <c r="E8" s="44" t="s">
        <v>65</v>
      </c>
      <c r="F8" s="44" t="s">
        <v>65</v>
      </c>
      <c r="G8" s="44" t="s">
        <v>65</v>
      </c>
    </row>
    <row r="9" spans="1:7" ht="15.75" thickTop="1" x14ac:dyDescent="0.25">
      <c r="A9" s="45" t="s">
        <v>1</v>
      </c>
      <c r="B9" s="48">
        <v>1</v>
      </c>
      <c r="C9" s="48"/>
      <c r="D9" s="48"/>
      <c r="E9" s="48"/>
      <c r="F9" s="48"/>
      <c r="G9" s="48"/>
    </row>
    <row r="10" spans="1:7" x14ac:dyDescent="0.25">
      <c r="A10" s="45" t="s">
        <v>2</v>
      </c>
      <c r="B10" s="48">
        <f>_xll.StatCorrelationCoeff( ST_Salary20052006,ST_Salary20042005)</f>
        <v>0.59481434914386921</v>
      </c>
      <c r="C10" s="48">
        <v>1</v>
      </c>
      <c r="D10" s="48"/>
      <c r="E10" s="48"/>
      <c r="F10" s="48"/>
      <c r="G10" s="48"/>
    </row>
    <row r="11" spans="1:7" x14ac:dyDescent="0.25">
      <c r="A11" s="45" t="s">
        <v>3</v>
      </c>
      <c r="B11" s="48">
        <f>_xll.StatCorrelationCoeff( ST_Salary20062007,ST_Salary20042005)</f>
        <v>0.43766079146221115</v>
      </c>
      <c r="C11" s="48">
        <f>_xll.StatCorrelationCoeff( ST_Salary20062007,ST_Salary20052006)</f>
        <v>0.53973254777704727</v>
      </c>
      <c r="D11" s="48">
        <v>1</v>
      </c>
      <c r="E11" s="48"/>
      <c r="F11" s="48"/>
      <c r="G11" s="48"/>
    </row>
    <row r="12" spans="1:7" x14ac:dyDescent="0.25">
      <c r="A12" s="45" t="s">
        <v>4</v>
      </c>
      <c r="B12" s="48">
        <f>_xll.StatCorrelationCoeff( ST_Salary20072008,ST_Salary20042005)</f>
        <v>0.20769530926921839</v>
      </c>
      <c r="C12" s="48">
        <f>_xll.StatCorrelationCoeff( ST_Salary20072008,ST_Salary20052006)</f>
        <v>0.39192581927696973</v>
      </c>
      <c r="D12" s="48">
        <f>_xll.StatCorrelationCoeff( ST_Salary20072008,ST_Salary20062007)</f>
        <v>0.45884227846395198</v>
      </c>
      <c r="E12" s="48">
        <v>1</v>
      </c>
      <c r="F12" s="48"/>
      <c r="G12" s="48"/>
    </row>
    <row r="13" spans="1:7" x14ac:dyDescent="0.25">
      <c r="A13" s="45" t="s">
        <v>5</v>
      </c>
      <c r="B13" s="48">
        <f>_xll.StatCorrelationCoeff( ST_Salary20082009,ST_Salary20042005)</f>
        <v>0.33513903989670524</v>
      </c>
      <c r="C13" s="48">
        <f>_xll.StatCorrelationCoeff( ST_Salary20082009,ST_Salary20052006)</f>
        <v>7.6740472793331335E-2</v>
      </c>
      <c r="D13" s="48">
        <f>_xll.StatCorrelationCoeff( ST_Salary20082009,ST_Salary20062007)</f>
        <v>7.8923223421214439E-2</v>
      </c>
      <c r="E13" s="48">
        <f>_xll.StatCorrelationCoeff( ST_Salary20082009,ST_Salary20072008)</f>
        <v>0.51581223551200672</v>
      </c>
      <c r="F13" s="48">
        <v>1</v>
      </c>
      <c r="G13" s="48"/>
    </row>
    <row r="14" spans="1:7" x14ac:dyDescent="0.25">
      <c r="A14" s="45" t="s">
        <v>45</v>
      </c>
      <c r="B14" s="48">
        <f>_xll.StatCorrelationCoeff( ST_Salary20092010,ST_Salary20042005)</f>
        <v>0.38169446391348111</v>
      </c>
      <c r="C14" s="48">
        <f>_xll.StatCorrelationCoeff( ST_Salary20092010,ST_Salary20052006)</f>
        <v>0.13595987967690673</v>
      </c>
      <c r="D14" s="48">
        <f>_xll.StatCorrelationCoeff( ST_Salary20092010,ST_Salary20062007)</f>
        <v>0.15810838707927585</v>
      </c>
      <c r="E14" s="48">
        <f>_xll.StatCorrelationCoeff( ST_Salary20092010,ST_Salary20072008)</f>
        <v>0.43801736051069096</v>
      </c>
      <c r="F14" s="48">
        <f>_xll.StatCorrelationCoeff( ST_Salary20092010,ST_Salary20082009)</f>
        <v>0.65852448806412256</v>
      </c>
      <c r="G14" s="48">
        <v>1</v>
      </c>
    </row>
  </sheetData>
  <pageMargins left="0.7" right="0.7" top="0.75" bottom="0.75" header="0.3" footer="0.3"/>
  <pageSetup orientation="portrait" blackAndWhite="1"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ColWidth="12.7109375" defaultRowHeight="15" x14ac:dyDescent="0.25"/>
  <cols>
    <col min="1" max="1" width="20.5703125" bestFit="1" customWidth="1"/>
    <col min="2" max="2" width="22.28515625" bestFit="1" customWidth="1"/>
    <col min="7" max="8" width="12.7109375" customWidth="1"/>
    <col min="13" max="14" width="12.7109375" customWidth="1"/>
  </cols>
  <sheetData>
    <row r="1" spans="1:2" s="36" customFormat="1" ht="18.75" x14ac:dyDescent="0.3">
      <c r="A1" s="42" t="s">
        <v>191</v>
      </c>
      <c r="B1" s="40"/>
    </row>
    <row r="2" spans="1:2" s="36" customFormat="1" ht="11.25" x14ac:dyDescent="0.2">
      <c r="A2" s="38" t="s">
        <v>192</v>
      </c>
      <c r="B2" s="40" t="s">
        <v>201</v>
      </c>
    </row>
    <row r="3" spans="1:2" s="36" customFormat="1" ht="11.25" x14ac:dyDescent="0.2">
      <c r="A3" s="38" t="s">
        <v>194</v>
      </c>
      <c r="B3" s="40" t="s">
        <v>195</v>
      </c>
    </row>
    <row r="4" spans="1:2" s="36" customFormat="1" ht="11.25" x14ac:dyDescent="0.2">
      <c r="A4" s="38" t="s">
        <v>196</v>
      </c>
      <c r="B4" s="40" t="s">
        <v>197</v>
      </c>
    </row>
    <row r="5" spans="1:2" s="37" customFormat="1" ht="11.25" x14ac:dyDescent="0.2">
      <c r="A5" s="39" t="s">
        <v>198</v>
      </c>
      <c r="B5" s="41" t="s">
        <v>199</v>
      </c>
    </row>
    <row r="24" spans="1:14" x14ac:dyDescent="0.25">
      <c r="A24" s="49" t="s">
        <v>202</v>
      </c>
      <c r="B24" s="50">
        <f>_xll.StatCorrelationCoeff(ST_Salary20042005,ST_Wins20042005)</f>
        <v>0.25342237774037146</v>
      </c>
      <c r="G24" s="49" t="s">
        <v>202</v>
      </c>
      <c r="H24" s="50">
        <f>_xll.StatCorrelationCoeff([0]!ST_Salary20052006,[0]!ST_Wins20052006)</f>
        <v>0.33384716858520547</v>
      </c>
      <c r="M24" s="49" t="s">
        <v>202</v>
      </c>
      <c r="N24" s="50">
        <f>_xll.StatCorrelationCoeff([0]!ST_Salary20062007,[0]!ST_Wins20062007)</f>
        <v>0.43960528802508575</v>
      </c>
    </row>
    <row r="43" spans="1:14" x14ac:dyDescent="0.25">
      <c r="A43" s="49" t="s">
        <v>202</v>
      </c>
      <c r="B43" s="50">
        <f>_xll.StatCorrelationCoeff([0]!ST_Salary20072008,[0]!ST_Wins20072008)</f>
        <v>0.35988467568137394</v>
      </c>
      <c r="G43" s="49" t="s">
        <v>202</v>
      </c>
      <c r="H43" s="50">
        <f>_xll.StatCorrelationCoeff([0]!ST_Salary20082009,[0]!ST_Wins20082009)</f>
        <v>0.39222498065191796</v>
      </c>
      <c r="M43" s="49" t="s">
        <v>202</v>
      </c>
      <c r="N43" s="50">
        <f>_xll.StatCorrelationCoeff([0]!ST_Salary20092010,[0]!ST_Wins20092010)</f>
        <v>0.56153738686049004</v>
      </c>
    </row>
  </sheetData>
  <pageMargins left="0.7" right="0.7" top="0.75" bottom="0.75" header="0.3" footer="0.3"/>
  <pageSetup orientation="portrait" blackAndWhite="1"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workbookViewId="0"/>
  </sheetViews>
  <sheetFormatPr defaultRowHeight="15" x14ac:dyDescent="0.25"/>
  <cols>
    <col min="1" max="1" width="13.140625" customWidth="1"/>
    <col min="2" max="2" width="26" customWidth="1"/>
  </cols>
  <sheetData>
    <row r="1" spans="1:4" x14ac:dyDescent="0.25">
      <c r="D1" t="s">
        <v>211</v>
      </c>
    </row>
    <row r="3" spans="1:4" x14ac:dyDescent="0.25">
      <c r="A3" s="51" t="s">
        <v>203</v>
      </c>
      <c r="B3" t="s">
        <v>205</v>
      </c>
    </row>
    <row r="4" spans="1:4" x14ac:dyDescent="0.25">
      <c r="A4" s="33" t="s">
        <v>52</v>
      </c>
      <c r="B4" s="1">
        <v>3819606.1428571427</v>
      </c>
    </row>
    <row r="5" spans="1:4" x14ac:dyDescent="0.25">
      <c r="A5" s="33" t="s">
        <v>53</v>
      </c>
      <c r="B5" s="1">
        <v>3927156.3125</v>
      </c>
      <c r="D5" s="52">
        <f>B5/B4-1</f>
        <v>2.8157397810238072E-2</v>
      </c>
    </row>
    <row r="6" spans="1:4" x14ac:dyDescent="0.25">
      <c r="A6" s="33" t="s">
        <v>204</v>
      </c>
      <c r="B6" s="1">
        <v>3876966.2333333334</v>
      </c>
    </row>
    <row r="8" spans="1:4" x14ac:dyDescent="0.25">
      <c r="A8" s="51" t="s">
        <v>203</v>
      </c>
      <c r="B8" t="s">
        <v>210</v>
      </c>
    </row>
    <row r="9" spans="1:4" x14ac:dyDescent="0.25">
      <c r="A9" s="33" t="s">
        <v>52</v>
      </c>
      <c r="B9" s="1">
        <v>3558198.4285714286</v>
      </c>
    </row>
    <row r="10" spans="1:4" x14ac:dyDescent="0.25">
      <c r="A10" s="33" t="s">
        <v>53</v>
      </c>
      <c r="B10" s="1">
        <v>4118657.6875</v>
      </c>
      <c r="D10" s="52">
        <f>B10/B9-1</f>
        <v>0.15751208657398807</v>
      </c>
    </row>
    <row r="11" spans="1:4" x14ac:dyDescent="0.25">
      <c r="A11" s="33" t="s">
        <v>204</v>
      </c>
      <c r="B11" s="1">
        <v>3857110.0333333332</v>
      </c>
    </row>
    <row r="13" spans="1:4" x14ac:dyDescent="0.25">
      <c r="A13" s="51" t="s">
        <v>203</v>
      </c>
      <c r="B13" t="s">
        <v>208</v>
      </c>
    </row>
    <row r="14" spans="1:4" x14ac:dyDescent="0.25">
      <c r="A14" s="33" t="s">
        <v>52</v>
      </c>
      <c r="B14" s="1">
        <v>4036185.3571428573</v>
      </c>
    </row>
    <row r="15" spans="1:4" x14ac:dyDescent="0.25">
      <c r="A15" s="33" t="s">
        <v>53</v>
      </c>
      <c r="B15" s="1">
        <v>4332064.3125</v>
      </c>
      <c r="D15" s="52">
        <f>B15/B14-1</f>
        <v>7.3306582621019745E-2</v>
      </c>
    </row>
    <row r="16" spans="1:4" x14ac:dyDescent="0.25">
      <c r="A16" s="33" t="s">
        <v>204</v>
      </c>
      <c r="B16" s="1">
        <v>4193987.4666666668</v>
      </c>
    </row>
    <row r="18" spans="1:4" x14ac:dyDescent="0.25">
      <c r="A18" s="51" t="s">
        <v>203</v>
      </c>
      <c r="B18" t="s">
        <v>209</v>
      </c>
    </row>
    <row r="19" spans="1:4" x14ac:dyDescent="0.25">
      <c r="A19" s="33" t="s">
        <v>52</v>
      </c>
      <c r="B19" s="1">
        <v>4150196.5714285714</v>
      </c>
    </row>
    <row r="20" spans="1:4" x14ac:dyDescent="0.25">
      <c r="A20" s="33" t="s">
        <v>53</v>
      </c>
      <c r="B20" s="1">
        <v>4431759.625</v>
      </c>
      <c r="D20" s="52">
        <f>B20/B19-1</f>
        <v>6.7843305425532963E-2</v>
      </c>
    </row>
    <row r="21" spans="1:4" x14ac:dyDescent="0.25">
      <c r="A21" s="33" t="s">
        <v>204</v>
      </c>
      <c r="B21" s="1">
        <v>4300363.5333333332</v>
      </c>
    </row>
    <row r="23" spans="1:4" x14ac:dyDescent="0.25">
      <c r="A23" s="51" t="s">
        <v>203</v>
      </c>
      <c r="B23" t="s">
        <v>207</v>
      </c>
    </row>
    <row r="24" spans="1:4" x14ac:dyDescent="0.25">
      <c r="A24" s="33" t="s">
        <v>52</v>
      </c>
      <c r="B24" s="1">
        <v>4690875.0714285718</v>
      </c>
    </row>
    <row r="25" spans="1:4" x14ac:dyDescent="0.25">
      <c r="A25" s="33" t="s">
        <v>53</v>
      </c>
      <c r="B25" s="1">
        <v>4740570.125</v>
      </c>
      <c r="D25" s="52">
        <f>B25/B24-1</f>
        <v>1.059398359894792E-2</v>
      </c>
    </row>
    <row r="26" spans="1:4" x14ac:dyDescent="0.25">
      <c r="A26" s="33" t="s">
        <v>204</v>
      </c>
      <c r="B26" s="1">
        <v>4717379.0999999996</v>
      </c>
    </row>
    <row r="28" spans="1:4" x14ac:dyDescent="0.25">
      <c r="A28" s="51" t="s">
        <v>203</v>
      </c>
      <c r="B28" t="s">
        <v>206</v>
      </c>
    </row>
    <row r="29" spans="1:4" x14ac:dyDescent="0.25">
      <c r="A29" s="33" t="s">
        <v>52</v>
      </c>
      <c r="B29" s="1">
        <v>4312028.6428571427</v>
      </c>
    </row>
    <row r="30" spans="1:4" x14ac:dyDescent="0.25">
      <c r="A30" s="33" t="s">
        <v>53</v>
      </c>
      <c r="B30" s="1">
        <v>4053131.6875</v>
      </c>
      <c r="D30" s="52">
        <f>B30/B29-1</f>
        <v>-6.0040639058834722E-2</v>
      </c>
    </row>
    <row r="31" spans="1:4" x14ac:dyDescent="0.25">
      <c r="A31" s="33" t="s">
        <v>204</v>
      </c>
      <c r="B31" s="1">
        <v>4173950.2666666666</v>
      </c>
    </row>
  </sheetData>
  <pageMargins left="0.7" right="0.7" top="0.75" bottom="0.75" header="0.3" footer="0.3"/>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22</vt:i4>
      </vt:variant>
    </vt:vector>
  </HeadingPairs>
  <TitlesOfParts>
    <vt:vector size="29" baseType="lpstr">
      <vt:lpstr>Source</vt:lpstr>
      <vt:lpstr>Data</vt:lpstr>
      <vt:lpstr>_STDS_DG3109C90F</vt:lpstr>
      <vt:lpstr>Correlation Wins</vt:lpstr>
      <vt:lpstr>Correlation Salaries</vt:lpstr>
      <vt:lpstr>Scatterplot</vt:lpstr>
      <vt:lpstr>Pivot Table</vt:lpstr>
      <vt:lpstr>ST_Playoffs20042005</vt:lpstr>
      <vt:lpstr>ST_Playoffs20052006</vt:lpstr>
      <vt:lpstr>ST_Playoffs20062007</vt:lpstr>
      <vt:lpstr>ST_Playoffs20072008</vt:lpstr>
      <vt:lpstr>ST_Playoffs20082009</vt:lpstr>
      <vt:lpstr>ST_Playoffs20092010</vt:lpstr>
      <vt:lpstr>ST_Salary20042005</vt:lpstr>
      <vt:lpstr>ST_Salary20052006</vt:lpstr>
      <vt:lpstr>ST_Salary20062007</vt:lpstr>
      <vt:lpstr>ST_Salary20072008</vt:lpstr>
      <vt:lpstr>ST_Salary20082009</vt:lpstr>
      <vt:lpstr>ST_Salary20092010</vt:lpstr>
      <vt:lpstr>ST_Team</vt:lpstr>
      <vt:lpstr>ST_Wins20042005</vt:lpstr>
      <vt:lpstr>ST_Wins20052006</vt:lpstr>
      <vt:lpstr>ST_Wins20062007</vt:lpstr>
      <vt:lpstr>ST_Wins20072008</vt:lpstr>
      <vt:lpstr>ST_Wins20082009</vt:lpstr>
      <vt:lpstr>ST_Wins20092010</vt:lpstr>
      <vt:lpstr>'Correlation Salaries'!StatToolsHeader</vt:lpstr>
      <vt:lpstr>'Correlation Wins'!StatToolsHeader</vt:lpstr>
      <vt:lpstr>Scatterplot!StatToolsHeader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dc:description>Added 2009-2010 data for DADM 5e</dc:description>
  <cp:lastModifiedBy>Chris</cp:lastModifiedBy>
  <dcterms:created xsi:type="dcterms:W3CDTF">2010-03-06T16:01:20Z</dcterms:created>
  <dcterms:modified xsi:type="dcterms:W3CDTF">2012-10-12T18:24:24Z</dcterms:modified>
</cp:coreProperties>
</file>