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6e\Problem Solutions\Chapter 03\"/>
    </mc:Choice>
  </mc:AlternateContent>
  <bookViews>
    <workbookView xWindow="480" yWindow="60" windowWidth="22995" windowHeight="11310"/>
  </bookViews>
  <sheets>
    <sheet name="2014" sheetId="13" r:id="rId1"/>
    <sheet name="_PalUtilTempWorksheet" sheetId="14" state="hidden" r:id="rId2"/>
    <sheet name="_STDS_DGCDE9B76" sheetId="15" state="hidden" r:id="rId3"/>
    <sheet name="One Var Summary Earnings" sheetId="16" r:id="rId4"/>
    <sheet name="One Var Summary Yards per Drive" sheetId="17" r:id="rId5"/>
    <sheet name="One Var Summary Driving Acc" sheetId="18" r:id="rId6"/>
    <sheet name="One Var Summary Greens in Reg" sheetId="19" r:id="rId7"/>
    <sheet name="One Var Summary Putting Avg" sheetId="20" r:id="rId8"/>
  </sheets>
  <definedNames>
    <definedName name="PalisadeReportWorksheetCreatedBy" localSheetId="5" hidden="1">"StatTools"</definedName>
    <definedName name="PalisadeReportWorksheetCreatedBy" localSheetId="3" hidden="1">"StatTools"</definedName>
    <definedName name="PalisadeReportWorksheetCreatedBy" localSheetId="6" hidden="1">"StatTools"</definedName>
    <definedName name="PalisadeReportWorksheetCreatedBy" localSheetId="7" hidden="1">"StatTools"</definedName>
    <definedName name="PalisadeReportWorksheetCreatedBy" localSheetId="4" hidden="1">"StatTools"</definedName>
    <definedName name="ST_Age">'2014'!$C$2:$C$201</definedName>
    <definedName name="ST_AgeCoded">'2014'!$D$2:$D$201</definedName>
    <definedName name="ST_Birdies">'2014'!$Q$2:$Q$201</definedName>
    <definedName name="ST_Bogies">'2014'!$S$2:$S$201</definedName>
    <definedName name="ST_CutsMade">'2014'!$G$2:$G$201</definedName>
    <definedName name="ST_DrivingAccuracy">'2014'!$L$2:$L$201</definedName>
    <definedName name="ST_Eagles">'2014'!$P$2:$P$201</definedName>
    <definedName name="ST_Earnings">'2014'!$J$2:$J$201</definedName>
    <definedName name="ST_Events">'2014'!$E$2:$E$201</definedName>
    <definedName name="ST_GreensinRegulation">'2014'!$M$2:$M$201</definedName>
    <definedName name="ST_Pars">'2014'!$R$2:$R$201</definedName>
    <definedName name="ST_Player">'2014'!$B$2:$B$201</definedName>
    <definedName name="ST_PuttingAverage">'2014'!$N$2:$N$201</definedName>
    <definedName name="ST_Rank">'2014'!$A$2:$A$201</definedName>
    <definedName name="ST_Rounds">'2014'!$F$2:$F$201</definedName>
    <definedName name="ST_SandSavePct">'2014'!$O$2:$O$201</definedName>
    <definedName name="ST_Top10s">'2014'!$H$2:$H$201</definedName>
    <definedName name="ST_Wins">'2014'!$I$2:$I$201</definedName>
    <definedName name="ST_YardsDrive">'2014'!$K$2:$K$201</definedName>
    <definedName name="StatToolsHeader" localSheetId="5">'One Var Summary Driving Acc'!$1:$5</definedName>
    <definedName name="StatToolsHeader" localSheetId="3">'One Var Summary Earnings'!$1:$5</definedName>
    <definedName name="StatToolsHeader" localSheetId="6">'One Var Summary Greens in Reg'!$1:$5</definedName>
    <definedName name="StatToolsHeader" localSheetId="7">'One Var Summary Putting Avg'!$1:$5</definedName>
    <definedName name="StatToolsHeader" localSheetId="4">'One Var Summary Yards per Drive'!$1:$5</definedName>
    <definedName name="STWBD_StatToolsOneVarSummary_Count" hidden="1">"FALSE"</definedName>
    <definedName name="STWBD_StatToolsOneVarSummary_DefaultDataFormat" hidden="1">" 1"</definedName>
    <definedName name="STWBD_StatToolsOneVarSummary_FirstQuartile" hidden="1">"FALSE"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"FALSE"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"FALSE"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"FALSE"</definedName>
    <definedName name="STWBD_StatToolsOneVarSummary_VariableList" hidden="1">3</definedName>
    <definedName name="STWBD_StatToolsOneVarSummary_VariableList_1" hidden="1">"S_x0001_VG1556FA732E06782_x0001_VG5412E8924B85B6F_x0001_Forties/Fifties_x0001_"</definedName>
    <definedName name="STWBD_StatToolsOneVarSummary_VariableList_2" hidden="1">"S_x0001_VG1556FA732E06782_x0001_VG5412E8924B85B6F_x0001_Thirties_x0001_"</definedName>
    <definedName name="STWBD_StatToolsOneVarSummary_VariableList_3" hidden="1">"S_x0001_VG1556FA732E06782_x0001_VG5412E8924B85B6F_x0001_Twenties_x0001_"</definedName>
    <definedName name="STWBD_StatToolsOneVarSummary_Variance" hidden="1">"FALSE"</definedName>
    <definedName name="STWBD_StatToolsOneVarSummary_VarSelectorDefaultDataSet" hidden="1">"DGCDE9B76"</definedName>
  </definedNames>
  <calcPr calcId="162913"/>
</workbook>
</file>

<file path=xl/calcChain.xml><?xml version="1.0" encoding="utf-8"?>
<calcChain xmlns="http://schemas.openxmlformats.org/spreadsheetml/2006/main">
  <c r="B9" i="15" l="1"/>
  <c r="B67" i="15"/>
  <c r="B64" i="15"/>
  <c r="B61" i="15"/>
  <c r="B58" i="15"/>
  <c r="B55" i="15"/>
  <c r="B52" i="15"/>
  <c r="B49" i="15"/>
  <c r="B46" i="15"/>
  <c r="B43" i="15"/>
  <c r="B40" i="15"/>
  <c r="B37" i="15"/>
  <c r="B34" i="15"/>
  <c r="B31" i="15"/>
  <c r="B28" i="15"/>
  <c r="B25" i="15"/>
  <c r="B22" i="15"/>
  <c r="B19" i="15"/>
  <c r="B16" i="15"/>
  <c r="B13" i="15"/>
  <c r="B7" i="15"/>
  <c r="B3" i="15"/>
  <c r="B9" i="14"/>
  <c r="D3" i="13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" i="13"/>
  <c r="D11" i="20"/>
  <c r="B10" i="20"/>
  <c r="B9" i="20"/>
  <c r="D10" i="20"/>
  <c r="D9" i="20"/>
  <c r="C11" i="20"/>
  <c r="C10" i="20"/>
  <c r="C9" i="20"/>
  <c r="B11" i="20"/>
  <c r="D11" i="19"/>
  <c r="B10" i="19"/>
  <c r="B9" i="19"/>
  <c r="D10" i="19"/>
  <c r="D9" i="19"/>
  <c r="C11" i="19"/>
  <c r="C10" i="19"/>
  <c r="C9" i="19"/>
  <c r="B11" i="19"/>
  <c r="D11" i="18"/>
  <c r="B10" i="18"/>
  <c r="B9" i="18"/>
  <c r="D10" i="18"/>
  <c r="D9" i="18"/>
  <c r="C11" i="18"/>
  <c r="C10" i="18"/>
  <c r="C9" i="18"/>
  <c r="B11" i="18"/>
  <c r="D11" i="17"/>
  <c r="B10" i="17"/>
  <c r="B9" i="17"/>
  <c r="D10" i="17"/>
  <c r="D9" i="17"/>
  <c r="C11" i="17"/>
  <c r="C10" i="17"/>
  <c r="C9" i="17"/>
  <c r="B11" i="17"/>
  <c r="D11" i="16"/>
  <c r="B10" i="16"/>
  <c r="D10" i="16"/>
  <c r="D9" i="16"/>
  <c r="C11" i="16"/>
  <c r="C10" i="16"/>
  <c r="C9" i="16"/>
  <c r="B11" i="16"/>
  <c r="B9" i="16"/>
</calcChain>
</file>

<file path=xl/comments1.xml><?xml version="1.0" encoding="utf-8"?>
<comments xmlns="http://schemas.openxmlformats.org/spreadsheetml/2006/main">
  <authors>
    <author>Chris</author>
    <author xml:space="preserve"> Chris Albright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In earnings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" authorId="1" shapeId="0">
      <text>
        <r>
          <rPr>
            <b/>
            <sz val="8"/>
            <color indexed="81"/>
            <rFont val="Tahoma"/>
            <family val="2"/>
          </rPr>
          <t>Virtually all tour events are 4 rounds, i.e., 72 holes. However, at least one, the Bob Hope Classic, is 5 rounds.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1" shapeId="0">
      <text>
        <r>
          <rPr>
            <b/>
            <sz val="8"/>
            <color indexed="81"/>
            <rFont val="Tahoma"/>
            <family val="2"/>
          </rPr>
          <t>Each round is 18 holes.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" authorId="1" shapeId="0">
      <text>
        <r>
          <rPr>
            <b/>
            <sz val="8"/>
            <color indexed="81"/>
            <rFont val="Tahoma"/>
            <family val="2"/>
          </rPr>
          <t>After the first 2 rounds, less than half the golfers make the cut and get to play the last 2 rounds.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" authorId="1" shapeId="0">
      <text>
        <r>
          <rPr>
            <b/>
            <sz val="8"/>
            <color indexed="81"/>
            <rFont val="Tahoma"/>
            <family val="2"/>
          </rPr>
          <t>Percentage of fairways hit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" authorId="1" shapeId="0">
      <text>
        <r>
          <rPr>
            <b/>
            <sz val="8"/>
            <color indexed="81"/>
            <rFont val="Tahoma"/>
            <family val="2"/>
          </rPr>
          <t>No more than 3 shots to reach the green for a par 5, no more than 2 for a par 4, and no more than 1 for a par 3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Putts per hole</t>
        </r>
      </text>
    </comment>
    <comment ref="O1" authorId="1" shapeId="0">
      <text>
        <r>
          <rPr>
            <b/>
            <sz val="8"/>
            <color indexed="81"/>
            <rFont val="Tahoma"/>
            <family val="2"/>
          </rPr>
          <t>Percent of time it takes no more than 2 shots to get in the hole from a green-side sand trap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" authorId="1" shapeId="0">
      <text>
        <r>
          <rPr>
            <b/>
            <sz val="8"/>
            <color indexed="81"/>
            <rFont val="Tahoma"/>
            <family val="2"/>
          </rPr>
          <t>An eagle is 2 under par.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" authorId="1" shapeId="0">
      <text>
        <r>
          <rPr>
            <b/>
            <sz val="8"/>
            <color indexed="81"/>
            <rFont val="Tahoma"/>
            <family val="2"/>
          </rPr>
          <t>A birdie is 1 under par.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1" authorId="1" shapeId="0">
      <text>
        <r>
          <rPr>
            <b/>
            <sz val="8"/>
            <color indexed="81"/>
            <rFont val="Tahoma"/>
            <family val="2"/>
          </rPr>
          <t>Par is 3, 4, or 5, depending on the length of the hole. It is the "standard" for good golfers.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1" authorId="1" shapeId="0">
      <text>
        <r>
          <rPr>
            <b/>
            <sz val="8"/>
            <color indexed="81"/>
            <rFont val="Tahoma"/>
            <family val="2"/>
          </rPr>
          <t>A bogey is 1 over par.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<sst xmlns="http://schemas.openxmlformats.org/spreadsheetml/2006/main" count="599" uniqueCount="383">
  <si>
    <t>Player</t>
  </si>
  <si>
    <t>Age</t>
  </si>
  <si>
    <t>Events</t>
  </si>
  <si>
    <t>Rounds</t>
  </si>
  <si>
    <t>Cuts Made</t>
  </si>
  <si>
    <t>Top 10s</t>
  </si>
  <si>
    <t>Wins</t>
  </si>
  <si>
    <t>Earnings</t>
  </si>
  <si>
    <t>Yards/Drive</t>
  </si>
  <si>
    <t>Driving Accuracy</t>
  </si>
  <si>
    <t>Greens in Regulation</t>
  </si>
  <si>
    <t>Putting Average</t>
  </si>
  <si>
    <t>Sand Save Pct</t>
  </si>
  <si>
    <t>Eagles</t>
  </si>
  <si>
    <t>Birdies</t>
  </si>
  <si>
    <t>Pars</t>
  </si>
  <si>
    <t>Bogies</t>
  </si>
  <si>
    <t>Davis Love III</t>
  </si>
  <si>
    <t>Vijay Singh</t>
  </si>
  <si>
    <t>Mike Weir</t>
  </si>
  <si>
    <t>Jim Furyk</t>
  </si>
  <si>
    <t>David Toms</t>
  </si>
  <si>
    <t>Ernie Els</t>
  </si>
  <si>
    <t>Chad Campbell</t>
  </si>
  <si>
    <t>Justin Leonard</t>
  </si>
  <si>
    <t>Retief Goosen</t>
  </si>
  <si>
    <t>Jerry Kelly</t>
  </si>
  <si>
    <t>Charles Howell III</t>
  </si>
  <si>
    <t>Briny Baird</t>
  </si>
  <si>
    <t>Robert Allenby</t>
  </si>
  <si>
    <t>John Rollins</t>
  </si>
  <si>
    <t>Phil Mickelson</t>
  </si>
  <si>
    <t>Rory Sabbatini</t>
  </si>
  <si>
    <t>Ben Curtis</t>
  </si>
  <si>
    <t>Woody Austin</t>
  </si>
  <si>
    <t>Stewart Cink</t>
  </si>
  <si>
    <t>Ben Crane</t>
  </si>
  <si>
    <t>K.J. Choi</t>
  </si>
  <si>
    <t>Tim Herron</t>
  </si>
  <si>
    <t>Geoff Ogilvy</t>
  </si>
  <si>
    <t>Stuart Appleby</t>
  </si>
  <si>
    <t>Tim Clark</t>
  </si>
  <si>
    <t>Joe Durant</t>
  </si>
  <si>
    <t>Aaron Baddeley</t>
  </si>
  <si>
    <t>Jonathan Byrd</t>
  </si>
  <si>
    <t>Adam Scott</t>
  </si>
  <si>
    <t>Carl Pettersson</t>
  </si>
  <si>
    <t>Heath Slocum</t>
  </si>
  <si>
    <t>Jeff Maggert</t>
  </si>
  <si>
    <t>J.J. Henry</t>
  </si>
  <si>
    <t>Sergio Garcia</t>
  </si>
  <si>
    <t>Luke Donald</t>
  </si>
  <si>
    <t>John Senden</t>
  </si>
  <si>
    <t/>
  </si>
  <si>
    <t>Pat Perez</t>
  </si>
  <si>
    <t>Greg Chalmers</t>
  </si>
  <si>
    <t>Dicky Pride</t>
  </si>
  <si>
    <t>Brian Gay</t>
  </si>
  <si>
    <t>Angel Cabrera</t>
  </si>
  <si>
    <t>Bernhard Langer</t>
  </si>
  <si>
    <t>Matt Kuchar</t>
  </si>
  <si>
    <t>Jason Gore</t>
  </si>
  <si>
    <t>Steve Stricker</t>
  </si>
  <si>
    <t>Rank</t>
  </si>
  <si>
    <t>Zach Johnson</t>
  </si>
  <si>
    <t>Ryan Palmer</t>
  </si>
  <si>
    <t>Bo Van Pelt</t>
  </si>
  <si>
    <t>Justin Rose</t>
  </si>
  <si>
    <t>Thomas Bjorn</t>
  </si>
  <si>
    <t>Kevin Na</t>
  </si>
  <si>
    <t>Hunter Mahan</t>
  </si>
  <si>
    <t>Paul Casey</t>
  </si>
  <si>
    <t>Jason Bohn</t>
  </si>
  <si>
    <t>Jason Dufner</t>
  </si>
  <si>
    <t>Ken Duke</t>
  </si>
  <si>
    <t>Ian Poulter</t>
  </si>
  <si>
    <t>Sean O'Hair</t>
  </si>
  <si>
    <t>Graeme McDowell</t>
  </si>
  <si>
    <t>Brian Davis</t>
  </si>
  <si>
    <t>James Driscoll</t>
  </si>
  <si>
    <t>Trevor Immelman</t>
  </si>
  <si>
    <t>Ryan Moore</t>
  </si>
  <si>
    <t>Nick Watney</t>
  </si>
  <si>
    <t>Lee Westwood</t>
  </si>
  <si>
    <t>D.A. Points</t>
  </si>
  <si>
    <t>Kevin Stadler</t>
  </si>
  <si>
    <t>Will MacKenzie</t>
  </si>
  <si>
    <t>Charlie Wi</t>
  </si>
  <si>
    <t>David Hearn</t>
  </si>
  <si>
    <t>Troy Matteson</t>
  </si>
  <si>
    <t>Camilo Villegas</t>
  </si>
  <si>
    <t>J.B. Holmes</t>
  </si>
  <si>
    <t>Charley Hoffman</t>
  </si>
  <si>
    <t>Bubba Watson</t>
  </si>
  <si>
    <t>Bill Haas</t>
  </si>
  <si>
    <t>Jeff Overton</t>
  </si>
  <si>
    <t>Robert Garrigus</t>
  </si>
  <si>
    <t>Henrik Stenson</t>
  </si>
  <si>
    <t>Nicholas Thompson</t>
  </si>
  <si>
    <t>Brandt Snedeker</t>
  </si>
  <si>
    <t>Boo Weekley</t>
  </si>
  <si>
    <t>George McNeill</t>
  </si>
  <si>
    <t>Steve Marino</t>
  </si>
  <si>
    <t>Johnson Wagner</t>
  </si>
  <si>
    <t>Chris Stroud</t>
  </si>
  <si>
    <t>John Merrick</t>
  </si>
  <si>
    <t>Brendon de Jonge</t>
  </si>
  <si>
    <t>Michael Putnam</t>
  </si>
  <si>
    <t>Bryce Molder</t>
  </si>
  <si>
    <t>Andres Romero</t>
  </si>
  <si>
    <t>Dustin Johnson</t>
  </si>
  <si>
    <t>Kevin Streelman</t>
  </si>
  <si>
    <t>Tim Wilkinson</t>
  </si>
  <si>
    <t>Martin Laird</t>
  </si>
  <si>
    <t>Matt Jones</t>
  </si>
  <si>
    <t>Jason Day</t>
  </si>
  <si>
    <t>Tommy Gainey</t>
  </si>
  <si>
    <t>Y.E. Yang</t>
  </si>
  <si>
    <t>Chad Collins</t>
  </si>
  <si>
    <t>Jimmy Walker</t>
  </si>
  <si>
    <t>Marc Leishman</t>
  </si>
  <si>
    <t>Webb Simpson</t>
  </si>
  <si>
    <t>Scott Piercy</t>
  </si>
  <si>
    <t>Ricky Barnes</t>
  </si>
  <si>
    <t>Spencer Levin</t>
  </si>
  <si>
    <t>Brendon Todd</t>
  </si>
  <si>
    <t>Rickie Fowler</t>
  </si>
  <si>
    <t>Rory McIlroy</t>
  </si>
  <si>
    <t>Martin Kaymer</t>
  </si>
  <si>
    <t>Charl Schwartzel</t>
  </si>
  <si>
    <t>Louis Oosthuizen</t>
  </si>
  <si>
    <t>Robert Karlsson</t>
  </si>
  <si>
    <t>Josh Teater</t>
  </si>
  <si>
    <t>Troy Merritt</t>
  </si>
  <si>
    <t>Edoardo Molinari</t>
  </si>
  <si>
    <t>Francesco Molinari</t>
  </si>
  <si>
    <t>Brian Stuard</t>
  </si>
  <si>
    <t>Peter Hanson</t>
  </si>
  <si>
    <t>Matt Every</t>
  </si>
  <si>
    <t>Thongchai Jaidee</t>
  </si>
  <si>
    <t>Ryo Ishikawa</t>
  </si>
  <si>
    <t>Martin Flores</t>
  </si>
  <si>
    <t>Cameron Tringale</t>
  </si>
  <si>
    <t>Keegan Bradley</t>
  </si>
  <si>
    <t>Gary Woodland</t>
  </si>
  <si>
    <t>Brendan Steele</t>
  </si>
  <si>
    <t>Scott Stallings</t>
  </si>
  <si>
    <t>Chris Kirk</t>
  </si>
  <si>
    <t>Jhonattan Vegas</t>
  </si>
  <si>
    <t>Kyle Stanley</t>
  </si>
  <si>
    <t>Kevin Chappell</t>
  </si>
  <si>
    <t>Michael Thompson</t>
  </si>
  <si>
    <t>Bud Cauley</t>
  </si>
  <si>
    <t>Steven Bowditch</t>
  </si>
  <si>
    <t>Billy Horschel</t>
  </si>
  <si>
    <t>William McGirt</t>
  </si>
  <si>
    <t>Jim Renner</t>
  </si>
  <si>
    <t>Ben Martin</t>
  </si>
  <si>
    <t>Matteo Manassero</t>
  </si>
  <si>
    <t>Daniel Summerhays</t>
  </si>
  <si>
    <t>Justin Hicks</t>
  </si>
  <si>
    <t>Kevin Kisner</t>
  </si>
  <si>
    <t>John Huh</t>
  </si>
  <si>
    <t>Jonas Blixt</t>
  </si>
  <si>
    <t>Seung-yul Noh</t>
  </si>
  <si>
    <t>Ted Potter, Jr.</t>
  </si>
  <si>
    <t>Charlie Beljan</t>
  </si>
  <si>
    <t>Harris English</t>
  </si>
  <si>
    <t>Sang-Moon Bae</t>
  </si>
  <si>
    <t>Brian Harman</t>
  </si>
  <si>
    <t>Graham DeLaet</t>
  </si>
  <si>
    <t>Freddie Jacobson</t>
  </si>
  <si>
    <t>Roberto Castro</t>
  </si>
  <si>
    <t>Jason Kokrak</t>
  </si>
  <si>
    <t>Richard H. Lee</t>
  </si>
  <si>
    <t>Russell Knox</t>
  </si>
  <si>
    <t>Scott Brown</t>
  </si>
  <si>
    <t>Billy Hurley III</t>
  </si>
  <si>
    <t>Miguel Angel Jimenez</t>
  </si>
  <si>
    <t>Erik Compton</t>
  </si>
  <si>
    <t>Danny Lee</t>
  </si>
  <si>
    <t>John Peterson</t>
  </si>
  <si>
    <t>Jamie Donaldson</t>
  </si>
  <si>
    <t>Patrick Reed</t>
  </si>
  <si>
    <t>Luke Guthrie</t>
  </si>
  <si>
    <t>Jordan Spieth</t>
  </si>
  <si>
    <t>Russell Henley</t>
  </si>
  <si>
    <t>David Lingmerth</t>
  </si>
  <si>
    <t>Derek Ernst</t>
  </si>
  <si>
    <t>Morgan Hoffmann</t>
  </si>
  <si>
    <t>Gonzalo Fdez-Castano</t>
  </si>
  <si>
    <t>James Hahn</t>
  </si>
  <si>
    <t>Hideki Matsuyama</t>
  </si>
  <si>
    <t>Thorbjorn Olesen</t>
  </si>
  <si>
    <t>Scott Langley</t>
  </si>
  <si>
    <t>Shawn Stefani</t>
  </si>
  <si>
    <t>Richard Sterne</t>
  </si>
  <si>
    <t>Robert Streb</t>
  </si>
  <si>
    <t>Brad Fritsch</t>
  </si>
  <si>
    <t>Shane Lowry</t>
  </si>
  <si>
    <t>Branden Grace</t>
  </si>
  <si>
    <t>George Coetzee</t>
  </si>
  <si>
    <t>Stephen Gallacher</t>
  </si>
  <si>
    <t>Chesson Hadley</t>
  </si>
  <si>
    <t>Victor Dubuisson</t>
  </si>
  <si>
    <t>Andrew Svoboda</t>
  </si>
  <si>
    <t>Brooks Koepka</t>
  </si>
  <si>
    <t>Jason Allred</t>
  </si>
  <si>
    <t>Brice Garnett</t>
  </si>
  <si>
    <t>Will Wilcox</t>
  </si>
  <si>
    <t>Kiradech Aphibarnrat</t>
  </si>
  <si>
    <t>Andrew Loupe</t>
  </si>
  <si>
    <t>Hudson Swafford</t>
  </si>
  <si>
    <t>Tyrone van Aswegen</t>
  </si>
  <si>
    <t>Wes Roach</t>
  </si>
  <si>
    <t>Mikko Ilonen</t>
  </si>
  <si>
    <t>Joost Luiten</t>
  </si>
  <si>
    <t>Jamie Lovemark</t>
  </si>
  <si>
    <t>Peter Malnati</t>
  </si>
  <si>
    <t>Age Coded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</si>
  <si>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</si>
  <si>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</si>
  <si>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</si>
  <si>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</si>
  <si>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</si>
  <si>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</si>
  <si>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</si>
  <si>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</si>
  <si>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</si>
  <si>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</si>
  <si>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2014 Data</t>
  </si>
  <si>
    <t>GUID</t>
  </si>
  <si>
    <t>DGCDE9B76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</si>
  <si>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</si>
  <si>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</si>
  <si>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</si>
  <si>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</si>
  <si>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</si>
  <si>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</si>
  <si>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</si>
  <si>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</si>
  <si>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</si>
  <si>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</si>
  <si>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VG4C40C88C56B571</t>
  </si>
  <si>
    <t>var1</t>
  </si>
  <si>
    <t>ST_Rank</t>
  </si>
  <si>
    <t>1 : Ranges</t>
  </si>
  <si>
    <t>1 : MultiRefs</t>
  </si>
  <si>
    <t>2 : Info</t>
  </si>
  <si>
    <t>VGF5133ABBD093CF</t>
  </si>
  <si>
    <t>var2</t>
  </si>
  <si>
    <t>ST_Player</t>
  </si>
  <si>
    <t>2 : Ranges</t>
  </si>
  <si>
    <t>2 : MultiRefs</t>
  </si>
  <si>
    <t>3 : Info</t>
  </si>
  <si>
    <t>VGFE06FEF5C684B</t>
  </si>
  <si>
    <t>var3</t>
  </si>
  <si>
    <t>ST_Age</t>
  </si>
  <si>
    <t>3 : Ranges</t>
  </si>
  <si>
    <t>3 : MultiRefs</t>
  </si>
  <si>
    <t>4 : Info</t>
  </si>
  <si>
    <t>VG1556FA732E06782</t>
  </si>
  <si>
    <t>var4</t>
  </si>
  <si>
    <t>ST_AgeCoded</t>
  </si>
  <si>
    <t>4 : Ranges</t>
  </si>
  <si>
    <t>4 : MultiRefs</t>
  </si>
  <si>
    <t>5 : Info</t>
  </si>
  <si>
    <t>VG36AB37211D07E775</t>
  </si>
  <si>
    <t>var5</t>
  </si>
  <si>
    <t>ST_Events</t>
  </si>
  <si>
    <t>5 : Ranges</t>
  </si>
  <si>
    <t>5 : MultiRefs</t>
  </si>
  <si>
    <t>6 : Info</t>
  </si>
  <si>
    <t>VG109F56DA5149F0</t>
  </si>
  <si>
    <t>var6</t>
  </si>
  <si>
    <t>ST_Rounds</t>
  </si>
  <si>
    <t>6 : Ranges</t>
  </si>
  <si>
    <t>6 : MultiRefs</t>
  </si>
  <si>
    <t>7 : Info</t>
  </si>
  <si>
    <t>VG1D40EBD7104F1AC</t>
  </si>
  <si>
    <t>var7</t>
  </si>
  <si>
    <t>ST_CutsMade</t>
  </si>
  <si>
    <t>7 : Ranges</t>
  </si>
  <si>
    <t>7 : MultiRefs</t>
  </si>
  <si>
    <t>8 : Info</t>
  </si>
  <si>
    <t>VG291B4A8A253F9F67</t>
  </si>
  <si>
    <t>var8</t>
  </si>
  <si>
    <t>ST_Top10s</t>
  </si>
  <si>
    <t>8 : Ranges</t>
  </si>
  <si>
    <t>8 : MultiRefs</t>
  </si>
  <si>
    <t>9 : Info</t>
  </si>
  <si>
    <t>VG19A84C51FB10BEA</t>
  </si>
  <si>
    <t>var9</t>
  </si>
  <si>
    <t>ST_Wins</t>
  </si>
  <si>
    <t>9 : Ranges</t>
  </si>
  <si>
    <t>9 : MultiRefs</t>
  </si>
  <si>
    <t>10 : Info</t>
  </si>
  <si>
    <t>VG2742584716D52F3</t>
  </si>
  <si>
    <t>var10</t>
  </si>
  <si>
    <t>ST_Earnings</t>
  </si>
  <si>
    <t>10 : Ranges</t>
  </si>
  <si>
    <t>10 : MultiRefs</t>
  </si>
  <si>
    <t>11 : Info</t>
  </si>
  <si>
    <t>VG2CCC4C85D1A5B81</t>
  </si>
  <si>
    <t>var11</t>
  </si>
  <si>
    <t>ST_YardsDrive</t>
  </si>
  <si>
    <t>11 : Ranges</t>
  </si>
  <si>
    <t>11 : MultiRefs</t>
  </si>
  <si>
    <t>12 : Info</t>
  </si>
  <si>
    <t>VG1D92C31B331CABCC</t>
  </si>
  <si>
    <t>var12</t>
  </si>
  <si>
    <t>ST_DrivingAccuracy</t>
  </si>
  <si>
    <t>12 : Ranges</t>
  </si>
  <si>
    <t>12 : MultiRefs</t>
  </si>
  <si>
    <t>13 : Info</t>
  </si>
  <si>
    <t>VG6701C9A3788683D</t>
  </si>
  <si>
    <t>var13</t>
  </si>
  <si>
    <t>ST_GreensinRegulation</t>
  </si>
  <si>
    <t>13 : Ranges</t>
  </si>
  <si>
    <t>13 : MultiRefs</t>
  </si>
  <si>
    <t>14 : Info</t>
  </si>
  <si>
    <t>VG5412E8924B85B6F</t>
  </si>
  <si>
    <t>var14</t>
  </si>
  <si>
    <t>ST_PuttingAverage</t>
  </si>
  <si>
    <t>14 : Ranges</t>
  </si>
  <si>
    <t>14 : MultiRefs</t>
  </si>
  <si>
    <t>15 : Info</t>
  </si>
  <si>
    <t>VGAD5220E18019D68</t>
  </si>
  <si>
    <t>var15</t>
  </si>
  <si>
    <t>ST_SandSavePct</t>
  </si>
  <si>
    <t>15 : Ranges</t>
  </si>
  <si>
    <t>15 : MultiRefs</t>
  </si>
  <si>
    <t>16 : Info</t>
  </si>
  <si>
    <t>VG3672F7B7468E2FC</t>
  </si>
  <si>
    <t>var16</t>
  </si>
  <si>
    <t>ST_Eagles</t>
  </si>
  <si>
    <t>16 : Ranges</t>
  </si>
  <si>
    <t>16 : MultiRefs</t>
  </si>
  <si>
    <t>17 : Info</t>
  </si>
  <si>
    <t>VG2C10F00326093527</t>
  </si>
  <si>
    <t>var17</t>
  </si>
  <si>
    <t>ST_Birdies</t>
  </si>
  <si>
    <t>17 : Ranges</t>
  </si>
  <si>
    <t>17 : MultiRefs</t>
  </si>
  <si>
    <t>18 : Info</t>
  </si>
  <si>
    <t>VG1DF191D718B01B21</t>
  </si>
  <si>
    <t>var18</t>
  </si>
  <si>
    <t>ST_Pars</t>
  </si>
  <si>
    <t>18 : Ranges</t>
  </si>
  <si>
    <t>18 : MultiRefs</t>
  </si>
  <si>
    <t>19 : Info</t>
  </si>
  <si>
    <t>VG14CA94CE3056C27</t>
  </si>
  <si>
    <t>var19</t>
  </si>
  <si>
    <t>ST_Bogies</t>
  </si>
  <si>
    <t>19 : Ranges</t>
  </si>
  <si>
    <t>19 : MultiRefs</t>
  </si>
  <si>
    <t>StatTools Report</t>
  </si>
  <si>
    <t>Analysis:</t>
  </si>
  <si>
    <t>One Variable Summary</t>
  </si>
  <si>
    <t>Performed By:</t>
  </si>
  <si>
    <t>Chris Albright</t>
  </si>
  <si>
    <t>Date:</t>
  </si>
  <si>
    <t>Friday, January 22, 2016</t>
  </si>
  <si>
    <t>Updating:</t>
  </si>
  <si>
    <t>Live</t>
  </si>
  <si>
    <t>Earnings (Forties/Fifties)</t>
  </si>
  <si>
    <t>Earnings (Thirties)</t>
  </si>
  <si>
    <t>Earnings (Twenties)</t>
  </si>
  <si>
    <t>Mean</t>
  </si>
  <si>
    <t>Std. Dev.</t>
  </si>
  <si>
    <t>Median</t>
  </si>
  <si>
    <t>Yards/Drive (Forties/Fifties)</t>
  </si>
  <si>
    <t>Yards/Drive (Thirties)</t>
  </si>
  <si>
    <t>Yards/Drive (Twenties)</t>
  </si>
  <si>
    <t>Driving Accuracy (Forties/Fifties)</t>
  </si>
  <si>
    <t>Driving Accuracy (Thirties)</t>
  </si>
  <si>
    <t>Driving Accuracy (Twenties)</t>
  </si>
  <si>
    <t>Greens in Regulation (Forties/Fifties)</t>
  </si>
  <si>
    <t>Greens in Regulation (Thirties)</t>
  </si>
  <si>
    <t>Greens in Regulation (Twenties)</t>
  </si>
  <si>
    <t>Putting Average (Forties/Fifties)</t>
  </si>
  <si>
    <t>Putting Average (Thirties)</t>
  </si>
  <si>
    <t>Putting Average (Twenties)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</si>
</sst>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"/>
    <numFmt numFmtId="165" formatCode="&quot;$&quot;0.00"/>
    <numFmt numFmtId="166" formatCode="0.000"/>
    <numFmt numFmtId="167" formatCode="0.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NumberFormat="1" applyAlignment="1">
      <alignment horizontal="left"/>
    </xf>
    <xf numFmtId="0" fontId="7" fillId="2" borderId="0" xfId="0" applyFont="1" applyFill="1"/>
    <xf numFmtId="0" fontId="7" fillId="2" borderId="1" xfId="0" applyFont="1" applyFill="1" applyBorder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/>
    </xf>
    <xf numFmtId="49" fontId="8" fillId="0" borderId="0" xfId="0" applyNumberFormat="1" applyFont="1" applyAlignment="1">
      <alignment horizontal="left"/>
    </xf>
    <xf numFmtId="49" fontId="8" fillId="0" borderId="2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7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7</xdr:row>
      <xdr:rowOff>47625</xdr:rowOff>
    </xdr:from>
    <xdr:to>
      <xdr:col>7</xdr:col>
      <xdr:colOff>257175</xdr:colOff>
      <xdr:row>11</xdr:row>
      <xdr:rowOff>76200</xdr:rowOff>
    </xdr:to>
    <xdr:sp macro="" textlink="">
      <xdr:nvSpPr>
        <xdr:cNvPr id="3" name="TextBox 2"/>
        <xdr:cNvSpPr txBox="1"/>
      </xdr:nvSpPr>
      <xdr:spPr>
        <a:xfrm>
          <a:off x="4438650" y="1238250"/>
          <a:ext cx="2381250" cy="7905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highest earners were the youngsters, but they are also the most variable.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7</xdr:col>
      <xdr:colOff>752475</xdr:colOff>
      <xdr:row>10</xdr:row>
      <xdr:rowOff>171450</xdr:rowOff>
    </xdr:to>
    <xdr:sp macro="" textlink="">
      <xdr:nvSpPr>
        <xdr:cNvPr id="3" name="TextBox 2"/>
        <xdr:cNvSpPr txBox="1"/>
      </xdr:nvSpPr>
      <xdr:spPr>
        <a:xfrm>
          <a:off x="5362575" y="1190625"/>
          <a:ext cx="2447925" cy="7429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 surprisingly, the young</a:t>
          </a:r>
          <a:r>
            <a:rPr lang="en-US" sz="1100" baseline="0"/>
            <a:t> drive it a bit farther, but the older drive it a bit more accurately (next sheet).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2</xdr:col>
      <xdr:colOff>819150</xdr:colOff>
      <xdr:row>14</xdr:row>
      <xdr:rowOff>133350</xdr:rowOff>
    </xdr:to>
    <xdr:sp macro="" textlink="">
      <xdr:nvSpPr>
        <xdr:cNvPr id="2" name="TextBox 1"/>
        <xdr:cNvSpPr txBox="1"/>
      </xdr:nvSpPr>
      <xdr:spPr>
        <a:xfrm>
          <a:off x="1123950" y="2143125"/>
          <a:ext cx="2533650" cy="5143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stat doesn't seem to depend very much on age.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2</xdr:col>
      <xdr:colOff>1038225</xdr:colOff>
      <xdr:row>14</xdr:row>
      <xdr:rowOff>133350</xdr:rowOff>
    </xdr:to>
    <xdr:sp macro="" textlink="">
      <xdr:nvSpPr>
        <xdr:cNvPr id="2" name="TextBox 1"/>
        <xdr:cNvSpPr txBox="1"/>
      </xdr:nvSpPr>
      <xdr:spPr>
        <a:xfrm>
          <a:off x="1123950" y="2143125"/>
          <a:ext cx="2533650" cy="5143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stat doesn't seem to depend very much on age.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01"/>
  <sheetViews>
    <sheetView tabSelected="1" workbookViewId="0"/>
  </sheetViews>
  <sheetFormatPr defaultRowHeight="15" x14ac:dyDescent="0.25"/>
  <cols>
    <col min="1" max="1" width="7.5703125" customWidth="1"/>
    <col min="2" max="2" width="16.5703125" bestFit="1" customWidth="1"/>
    <col min="3" max="3" width="4.5703125" customWidth="1"/>
    <col min="4" max="4" width="13.7109375" bestFit="1" customWidth="1"/>
    <col min="5" max="5" width="7.7109375" customWidth="1"/>
    <col min="6" max="6" width="8.5703125" customWidth="1"/>
    <col min="7" max="7" width="11.140625" bestFit="1" customWidth="1"/>
    <col min="8" max="8" width="7" customWidth="1"/>
    <col min="9" max="9" width="5.85546875" customWidth="1"/>
    <col min="10" max="10" width="13.5703125" style="7" bestFit="1" customWidth="1"/>
    <col min="11" max="11" width="11.42578125" bestFit="1" customWidth="1"/>
    <col min="12" max="12" width="15.5703125" bestFit="1" customWidth="1"/>
    <col min="13" max="13" width="19.85546875" bestFit="1" customWidth="1"/>
    <col min="14" max="14" width="15.28515625" bestFit="1" customWidth="1"/>
    <col min="15" max="15" width="13.140625" bestFit="1" customWidth="1"/>
  </cols>
  <sheetData>
    <row r="1" spans="1:19" x14ac:dyDescent="0.25">
      <c r="A1" s="2" t="s">
        <v>63</v>
      </c>
      <c r="B1" s="4" t="s">
        <v>0</v>
      </c>
      <c r="C1" s="5" t="s">
        <v>1</v>
      </c>
      <c r="D1" s="5" t="s">
        <v>219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6" t="s">
        <v>7</v>
      </c>
      <c r="K1" s="5" t="s">
        <v>8</v>
      </c>
      <c r="L1" s="5" t="s">
        <v>9</v>
      </c>
      <c r="M1" s="5" t="s">
        <v>10</v>
      </c>
      <c r="N1" s="3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</row>
    <row r="2" spans="1:19" x14ac:dyDescent="0.25">
      <c r="A2" s="1">
        <v>1</v>
      </c>
      <c r="B2" t="s">
        <v>127</v>
      </c>
      <c r="C2">
        <v>26</v>
      </c>
      <c r="D2" t="str">
        <f>IF(C2&lt;30,"Twenties",IF(C2&lt;40,"Thirties","Forties/Fifties"))</f>
        <v>Twenties</v>
      </c>
      <c r="E2">
        <v>17</v>
      </c>
      <c r="F2">
        <v>64</v>
      </c>
      <c r="G2">
        <v>17</v>
      </c>
      <c r="H2">
        <v>12</v>
      </c>
      <c r="I2">
        <v>3</v>
      </c>
      <c r="J2" s="7">
        <v>8280095.5</v>
      </c>
      <c r="K2">
        <v>310.5</v>
      </c>
      <c r="L2">
        <v>59.9</v>
      </c>
      <c r="M2">
        <v>69.400000000000006</v>
      </c>
      <c r="N2">
        <v>1.708</v>
      </c>
      <c r="O2">
        <v>47.5</v>
      </c>
      <c r="P2">
        <v>9</v>
      </c>
      <c r="Q2">
        <v>293</v>
      </c>
      <c r="R2">
        <v>686</v>
      </c>
      <c r="S2">
        <v>141</v>
      </c>
    </row>
    <row r="3" spans="1:19" x14ac:dyDescent="0.25">
      <c r="A3" s="1">
        <v>2</v>
      </c>
      <c r="B3" t="s">
        <v>93</v>
      </c>
      <c r="C3">
        <v>36</v>
      </c>
      <c r="D3" t="str">
        <f t="shared" ref="D3:D66" si="0">IF(C3&lt;30,"Twenties",IF(C3&lt;40,"Thirties","Forties/Fifties"))</f>
        <v>Thirties</v>
      </c>
      <c r="E3">
        <v>21</v>
      </c>
      <c r="F3">
        <v>73</v>
      </c>
      <c r="G3">
        <v>18</v>
      </c>
      <c r="H3">
        <v>8</v>
      </c>
      <c r="I3">
        <v>2</v>
      </c>
      <c r="J3" s="7">
        <v>6336978</v>
      </c>
      <c r="K3">
        <v>314.3</v>
      </c>
      <c r="L3">
        <v>60.5</v>
      </c>
      <c r="M3">
        <v>68</v>
      </c>
      <c r="N3">
        <v>1.7370000000000001</v>
      </c>
      <c r="O3">
        <v>41.8</v>
      </c>
      <c r="P3">
        <v>11</v>
      </c>
      <c r="Q3">
        <v>289</v>
      </c>
      <c r="R3">
        <v>826</v>
      </c>
      <c r="S3">
        <v>158</v>
      </c>
    </row>
    <row r="4" spans="1:19" x14ac:dyDescent="0.25">
      <c r="A4" s="1">
        <v>3</v>
      </c>
      <c r="B4" t="s">
        <v>20</v>
      </c>
      <c r="C4">
        <v>45</v>
      </c>
      <c r="D4" t="str">
        <f t="shared" si="0"/>
        <v>Forties/Fifties</v>
      </c>
      <c r="E4">
        <v>21</v>
      </c>
      <c r="F4">
        <v>80</v>
      </c>
      <c r="G4">
        <v>21</v>
      </c>
      <c r="H4">
        <v>11</v>
      </c>
      <c r="I4">
        <v>0</v>
      </c>
      <c r="J4" s="7">
        <v>5987395</v>
      </c>
      <c r="K4">
        <v>279.3</v>
      </c>
      <c r="L4">
        <v>73.2</v>
      </c>
      <c r="M4">
        <v>68.8</v>
      </c>
      <c r="N4">
        <v>1.7869999999999999</v>
      </c>
      <c r="O4">
        <v>50</v>
      </c>
      <c r="P4">
        <v>5</v>
      </c>
      <c r="Q4">
        <v>275</v>
      </c>
      <c r="R4">
        <v>986</v>
      </c>
      <c r="S4">
        <v>167</v>
      </c>
    </row>
    <row r="5" spans="1:19" x14ac:dyDescent="0.25">
      <c r="A5" s="1">
        <v>4</v>
      </c>
      <c r="B5" t="s">
        <v>119</v>
      </c>
      <c r="C5">
        <v>37</v>
      </c>
      <c r="D5" t="str">
        <f t="shared" si="0"/>
        <v>Thirties</v>
      </c>
      <c r="E5">
        <v>27</v>
      </c>
      <c r="F5">
        <v>96</v>
      </c>
      <c r="G5">
        <v>23</v>
      </c>
      <c r="H5">
        <v>10</v>
      </c>
      <c r="I5">
        <v>3</v>
      </c>
      <c r="J5" s="7">
        <v>5787016</v>
      </c>
      <c r="K5">
        <v>301</v>
      </c>
      <c r="L5">
        <v>51.7</v>
      </c>
      <c r="M5">
        <v>67.599999999999994</v>
      </c>
      <c r="N5">
        <v>1.732</v>
      </c>
      <c r="O5">
        <v>50</v>
      </c>
      <c r="P5">
        <v>5</v>
      </c>
      <c r="Q5">
        <v>401</v>
      </c>
      <c r="R5">
        <v>1060</v>
      </c>
      <c r="S5">
        <v>232</v>
      </c>
    </row>
    <row r="6" spans="1:19" x14ac:dyDescent="0.25">
      <c r="A6" s="1">
        <v>5</v>
      </c>
      <c r="B6" t="s">
        <v>50</v>
      </c>
      <c r="C6">
        <v>35</v>
      </c>
      <c r="D6" t="str">
        <f t="shared" si="0"/>
        <v>Thirties</v>
      </c>
      <c r="E6">
        <v>16</v>
      </c>
      <c r="F6">
        <v>58</v>
      </c>
      <c r="G6">
        <v>15</v>
      </c>
      <c r="H6">
        <v>10</v>
      </c>
      <c r="I6">
        <v>0</v>
      </c>
      <c r="J6" s="7">
        <v>4939606.5</v>
      </c>
      <c r="K6">
        <v>294.3</v>
      </c>
      <c r="L6">
        <v>62.2</v>
      </c>
      <c r="M6">
        <v>68.7</v>
      </c>
      <c r="N6">
        <v>1.75</v>
      </c>
      <c r="O6">
        <v>56.4</v>
      </c>
      <c r="P6">
        <v>5</v>
      </c>
      <c r="Q6">
        <v>224</v>
      </c>
      <c r="R6">
        <v>685</v>
      </c>
      <c r="S6">
        <v>126</v>
      </c>
    </row>
    <row r="7" spans="1:19" x14ac:dyDescent="0.25">
      <c r="A7" s="1">
        <v>6</v>
      </c>
      <c r="B7" t="s">
        <v>147</v>
      </c>
      <c r="C7">
        <v>30</v>
      </c>
      <c r="D7" t="str">
        <f t="shared" si="0"/>
        <v>Thirties</v>
      </c>
      <c r="E7">
        <v>28</v>
      </c>
      <c r="F7">
        <v>104</v>
      </c>
      <c r="G7">
        <v>26</v>
      </c>
      <c r="H7">
        <v>5</v>
      </c>
      <c r="I7">
        <v>2</v>
      </c>
      <c r="J7" s="7">
        <v>4854777</v>
      </c>
      <c r="K7">
        <v>291</v>
      </c>
      <c r="L7">
        <v>62.8</v>
      </c>
      <c r="M7">
        <v>63.5</v>
      </c>
      <c r="N7">
        <v>1.7589999999999999</v>
      </c>
      <c r="O7">
        <v>57.9</v>
      </c>
      <c r="P7">
        <v>9</v>
      </c>
      <c r="Q7">
        <v>383</v>
      </c>
      <c r="R7">
        <v>1189</v>
      </c>
      <c r="S7">
        <v>263</v>
      </c>
    </row>
    <row r="8" spans="1:19" x14ac:dyDescent="0.25">
      <c r="A8" s="1">
        <v>7</v>
      </c>
      <c r="B8" t="s">
        <v>154</v>
      </c>
      <c r="C8">
        <v>28</v>
      </c>
      <c r="D8" t="str">
        <f t="shared" si="0"/>
        <v>Twenties</v>
      </c>
      <c r="E8">
        <v>27</v>
      </c>
      <c r="F8">
        <v>90</v>
      </c>
      <c r="G8">
        <v>20</v>
      </c>
      <c r="H8">
        <v>5</v>
      </c>
      <c r="I8">
        <v>2</v>
      </c>
      <c r="J8" s="7">
        <v>4814786.5</v>
      </c>
      <c r="K8">
        <v>291.60000000000002</v>
      </c>
      <c r="L8">
        <v>67</v>
      </c>
      <c r="M8">
        <v>70.400000000000006</v>
      </c>
      <c r="N8">
        <v>1.79</v>
      </c>
      <c r="O8">
        <v>45.1</v>
      </c>
      <c r="P8">
        <v>14</v>
      </c>
      <c r="Q8">
        <v>323</v>
      </c>
      <c r="R8">
        <v>1026</v>
      </c>
      <c r="S8">
        <v>223</v>
      </c>
    </row>
    <row r="9" spans="1:19" x14ac:dyDescent="0.25">
      <c r="A9" s="1">
        <v>8</v>
      </c>
      <c r="B9" t="s">
        <v>126</v>
      </c>
      <c r="C9">
        <v>26</v>
      </c>
      <c r="D9" t="str">
        <f t="shared" si="0"/>
        <v>Twenties</v>
      </c>
      <c r="E9">
        <v>26</v>
      </c>
      <c r="F9">
        <v>85</v>
      </c>
      <c r="G9">
        <v>19</v>
      </c>
      <c r="H9">
        <v>10</v>
      </c>
      <c r="I9">
        <v>0</v>
      </c>
      <c r="J9" s="7">
        <v>4806116.5</v>
      </c>
      <c r="K9">
        <v>297.5</v>
      </c>
      <c r="L9">
        <v>59.9</v>
      </c>
      <c r="M9">
        <v>64.5</v>
      </c>
      <c r="N9">
        <v>1.7549999999999999</v>
      </c>
      <c r="O9">
        <v>51.9</v>
      </c>
      <c r="P9">
        <v>4</v>
      </c>
      <c r="Q9">
        <v>330</v>
      </c>
      <c r="R9">
        <v>964</v>
      </c>
      <c r="S9">
        <v>196</v>
      </c>
    </row>
    <row r="10" spans="1:19" x14ac:dyDescent="0.25">
      <c r="A10" s="1">
        <v>9</v>
      </c>
      <c r="B10" t="s">
        <v>60</v>
      </c>
      <c r="C10">
        <v>37</v>
      </c>
      <c r="D10" t="str">
        <f t="shared" si="0"/>
        <v>Thirties</v>
      </c>
      <c r="E10">
        <v>24</v>
      </c>
      <c r="F10">
        <v>88</v>
      </c>
      <c r="G10">
        <v>22</v>
      </c>
      <c r="H10">
        <v>11</v>
      </c>
      <c r="I10">
        <v>1</v>
      </c>
      <c r="J10" s="7">
        <v>4695515.5</v>
      </c>
      <c r="K10">
        <v>283.8</v>
      </c>
      <c r="L10">
        <v>67.400000000000006</v>
      </c>
      <c r="M10">
        <v>66.900000000000006</v>
      </c>
      <c r="N10">
        <v>1.7549999999999999</v>
      </c>
      <c r="O10">
        <v>56.3</v>
      </c>
      <c r="P10">
        <v>6</v>
      </c>
      <c r="Q10">
        <v>336</v>
      </c>
      <c r="R10">
        <v>1016</v>
      </c>
      <c r="S10">
        <v>210</v>
      </c>
    </row>
    <row r="11" spans="1:19" x14ac:dyDescent="0.25">
      <c r="A11" s="1">
        <v>10</v>
      </c>
      <c r="B11" t="s">
        <v>128</v>
      </c>
      <c r="C11">
        <v>30</v>
      </c>
      <c r="D11" t="str">
        <f t="shared" si="0"/>
        <v>Thirties</v>
      </c>
      <c r="E11">
        <v>19</v>
      </c>
      <c r="F11">
        <v>64</v>
      </c>
      <c r="G11">
        <v>15</v>
      </c>
      <c r="H11">
        <v>4</v>
      </c>
      <c r="I11">
        <v>2</v>
      </c>
      <c r="J11" s="7">
        <v>4532537</v>
      </c>
      <c r="K11">
        <v>294.89999999999998</v>
      </c>
      <c r="L11">
        <v>61.3</v>
      </c>
      <c r="M11">
        <v>64.599999999999994</v>
      </c>
      <c r="N11">
        <v>1.7589999999999999</v>
      </c>
      <c r="O11">
        <v>52.6</v>
      </c>
      <c r="P11">
        <v>6</v>
      </c>
      <c r="Q11">
        <v>236</v>
      </c>
      <c r="R11">
        <v>695</v>
      </c>
      <c r="S11">
        <v>188</v>
      </c>
    </row>
    <row r="12" spans="1:19" x14ac:dyDescent="0.25">
      <c r="A12" s="1">
        <v>11</v>
      </c>
      <c r="B12" t="s">
        <v>185</v>
      </c>
      <c r="C12">
        <v>22</v>
      </c>
      <c r="D12" t="str">
        <f t="shared" si="0"/>
        <v>Twenties</v>
      </c>
      <c r="E12">
        <v>27</v>
      </c>
      <c r="F12">
        <v>98</v>
      </c>
      <c r="G12">
        <v>24</v>
      </c>
      <c r="H12">
        <v>8</v>
      </c>
      <c r="I12">
        <v>0</v>
      </c>
      <c r="J12" s="7">
        <v>4342748.5</v>
      </c>
      <c r="K12">
        <v>289.7</v>
      </c>
      <c r="L12">
        <v>58.8</v>
      </c>
      <c r="M12">
        <v>62.5</v>
      </c>
      <c r="N12">
        <v>1.7170000000000001</v>
      </c>
      <c r="O12">
        <v>57.6</v>
      </c>
      <c r="P12">
        <v>4</v>
      </c>
      <c r="Q12">
        <v>389</v>
      </c>
      <c r="R12">
        <v>1084</v>
      </c>
      <c r="S12">
        <v>263</v>
      </c>
    </row>
    <row r="13" spans="1:19" x14ac:dyDescent="0.25">
      <c r="A13" s="1">
        <v>12</v>
      </c>
      <c r="B13" t="s">
        <v>110</v>
      </c>
      <c r="C13">
        <v>31</v>
      </c>
      <c r="D13" t="str">
        <f t="shared" si="0"/>
        <v>Thirties</v>
      </c>
      <c r="E13">
        <v>17</v>
      </c>
      <c r="F13">
        <v>57</v>
      </c>
      <c r="G13">
        <v>14</v>
      </c>
      <c r="H13">
        <v>7</v>
      </c>
      <c r="I13">
        <v>1</v>
      </c>
      <c r="J13" s="7">
        <v>4249180</v>
      </c>
      <c r="K13">
        <v>311</v>
      </c>
      <c r="L13">
        <v>57.2</v>
      </c>
      <c r="M13">
        <v>68</v>
      </c>
      <c r="N13">
        <v>1.726</v>
      </c>
      <c r="O13">
        <v>52</v>
      </c>
      <c r="P13">
        <v>9</v>
      </c>
      <c r="Q13">
        <v>231</v>
      </c>
      <c r="R13">
        <v>638</v>
      </c>
      <c r="S13">
        <v>125</v>
      </c>
    </row>
    <row r="14" spans="1:19" x14ac:dyDescent="0.25">
      <c r="A14" s="1">
        <v>13</v>
      </c>
      <c r="B14" t="s">
        <v>45</v>
      </c>
      <c r="C14">
        <v>35</v>
      </c>
      <c r="D14" t="str">
        <f t="shared" si="0"/>
        <v>Thirties</v>
      </c>
      <c r="E14">
        <v>17</v>
      </c>
      <c r="F14">
        <v>68</v>
      </c>
      <c r="G14">
        <v>17</v>
      </c>
      <c r="H14">
        <v>10</v>
      </c>
      <c r="I14">
        <v>1</v>
      </c>
      <c r="J14" s="7">
        <v>4098588.3</v>
      </c>
      <c r="K14">
        <v>303.5</v>
      </c>
      <c r="L14">
        <v>61.5</v>
      </c>
      <c r="M14">
        <v>68.8</v>
      </c>
      <c r="N14">
        <v>1.732</v>
      </c>
      <c r="O14">
        <v>53.7</v>
      </c>
      <c r="P14">
        <v>8</v>
      </c>
      <c r="Q14">
        <v>288</v>
      </c>
      <c r="R14">
        <v>755</v>
      </c>
      <c r="S14">
        <v>149</v>
      </c>
    </row>
    <row r="15" spans="1:19" x14ac:dyDescent="0.25">
      <c r="A15" s="1">
        <v>14</v>
      </c>
      <c r="B15" t="s">
        <v>183</v>
      </c>
      <c r="C15">
        <v>24</v>
      </c>
      <c r="D15" t="str">
        <f t="shared" si="0"/>
        <v>Twenties</v>
      </c>
      <c r="E15">
        <v>28</v>
      </c>
      <c r="F15">
        <v>90</v>
      </c>
      <c r="G15">
        <v>20</v>
      </c>
      <c r="H15">
        <v>4</v>
      </c>
      <c r="I15">
        <v>2</v>
      </c>
      <c r="J15" s="7">
        <v>4026075.8</v>
      </c>
      <c r="K15">
        <v>292.3</v>
      </c>
      <c r="L15">
        <v>55.6</v>
      </c>
      <c r="M15">
        <v>63.6</v>
      </c>
      <c r="N15">
        <v>1.768</v>
      </c>
      <c r="O15">
        <v>59</v>
      </c>
      <c r="P15">
        <v>14</v>
      </c>
      <c r="Q15">
        <v>314</v>
      </c>
      <c r="R15">
        <v>1015</v>
      </c>
      <c r="S15">
        <v>240</v>
      </c>
    </row>
    <row r="16" spans="1:19" x14ac:dyDescent="0.25">
      <c r="A16" s="1">
        <v>15</v>
      </c>
      <c r="B16" t="s">
        <v>67</v>
      </c>
      <c r="C16">
        <v>35</v>
      </c>
      <c r="D16" t="str">
        <f t="shared" si="0"/>
        <v>Thirties</v>
      </c>
      <c r="E16">
        <v>19</v>
      </c>
      <c r="F16">
        <v>68</v>
      </c>
      <c r="G16">
        <v>17</v>
      </c>
      <c r="H16">
        <v>8</v>
      </c>
      <c r="I16">
        <v>1</v>
      </c>
      <c r="J16" s="7">
        <v>3926767.8</v>
      </c>
      <c r="K16">
        <v>295.10000000000002</v>
      </c>
      <c r="L16">
        <v>59.9</v>
      </c>
      <c r="M16">
        <v>66.900000000000006</v>
      </c>
      <c r="N16">
        <v>1.7569999999999999</v>
      </c>
      <c r="O16">
        <v>58.2</v>
      </c>
      <c r="P16">
        <v>12</v>
      </c>
      <c r="Q16">
        <v>256</v>
      </c>
      <c r="R16">
        <v>772</v>
      </c>
      <c r="S16">
        <v>161</v>
      </c>
    </row>
    <row r="17" spans="1:19" x14ac:dyDescent="0.25">
      <c r="A17" s="1">
        <v>16</v>
      </c>
      <c r="B17" t="s">
        <v>115</v>
      </c>
      <c r="C17">
        <v>27</v>
      </c>
      <c r="D17" t="str">
        <f t="shared" si="0"/>
        <v>Twenties</v>
      </c>
      <c r="E17">
        <v>16</v>
      </c>
      <c r="F17">
        <v>49</v>
      </c>
      <c r="G17">
        <v>11</v>
      </c>
      <c r="H17">
        <v>6</v>
      </c>
      <c r="I17">
        <v>1</v>
      </c>
      <c r="J17" s="7">
        <v>3789574</v>
      </c>
      <c r="K17">
        <v>301.2</v>
      </c>
      <c r="L17">
        <v>58.7</v>
      </c>
      <c r="M17">
        <v>64</v>
      </c>
      <c r="N17">
        <v>1.776</v>
      </c>
      <c r="O17">
        <v>57.3</v>
      </c>
      <c r="P17">
        <v>1</v>
      </c>
      <c r="Q17">
        <v>172</v>
      </c>
      <c r="R17">
        <v>570</v>
      </c>
      <c r="S17">
        <v>110</v>
      </c>
    </row>
    <row r="18" spans="1:19" x14ac:dyDescent="0.25">
      <c r="A18" s="1">
        <v>17</v>
      </c>
      <c r="B18" t="s">
        <v>121</v>
      </c>
      <c r="C18">
        <v>29</v>
      </c>
      <c r="D18" t="str">
        <f t="shared" si="0"/>
        <v>Twenties</v>
      </c>
      <c r="E18">
        <v>25</v>
      </c>
      <c r="F18">
        <v>84</v>
      </c>
      <c r="G18">
        <v>19</v>
      </c>
      <c r="H18">
        <v>9</v>
      </c>
      <c r="I18">
        <v>1</v>
      </c>
      <c r="J18" s="7">
        <v>3539601</v>
      </c>
      <c r="K18">
        <v>288.5</v>
      </c>
      <c r="L18">
        <v>62.2</v>
      </c>
      <c r="M18">
        <v>65.3</v>
      </c>
      <c r="N18">
        <v>1.7649999999999999</v>
      </c>
      <c r="O18">
        <v>53.6</v>
      </c>
      <c r="P18">
        <v>6</v>
      </c>
      <c r="Q18">
        <v>315</v>
      </c>
      <c r="R18">
        <v>937</v>
      </c>
      <c r="S18">
        <v>230</v>
      </c>
    </row>
    <row r="19" spans="1:19" x14ac:dyDescent="0.25">
      <c r="A19" s="1">
        <v>18</v>
      </c>
      <c r="B19" t="s">
        <v>125</v>
      </c>
      <c r="C19">
        <v>30</v>
      </c>
      <c r="D19" t="str">
        <f t="shared" si="0"/>
        <v>Thirties</v>
      </c>
      <c r="E19">
        <v>29</v>
      </c>
      <c r="F19">
        <v>108</v>
      </c>
      <c r="G19">
        <v>25</v>
      </c>
      <c r="H19">
        <v>7</v>
      </c>
      <c r="I19">
        <v>1</v>
      </c>
      <c r="J19" s="7">
        <v>3396746.8</v>
      </c>
      <c r="K19">
        <v>280.3</v>
      </c>
      <c r="L19">
        <v>64.900000000000006</v>
      </c>
      <c r="M19">
        <v>64</v>
      </c>
      <c r="N19">
        <v>1.744</v>
      </c>
      <c r="O19">
        <v>58.2</v>
      </c>
      <c r="P19">
        <v>6</v>
      </c>
      <c r="Q19">
        <v>383</v>
      </c>
      <c r="R19">
        <v>1263</v>
      </c>
      <c r="S19">
        <v>267</v>
      </c>
    </row>
    <row r="20" spans="1:19" x14ac:dyDescent="0.25">
      <c r="A20" s="1">
        <v>19</v>
      </c>
      <c r="B20" t="s">
        <v>64</v>
      </c>
      <c r="C20">
        <v>39</v>
      </c>
      <c r="D20" t="str">
        <f t="shared" si="0"/>
        <v>Thirties</v>
      </c>
      <c r="E20">
        <v>26</v>
      </c>
      <c r="F20">
        <v>96</v>
      </c>
      <c r="G20">
        <v>24</v>
      </c>
      <c r="H20">
        <v>5</v>
      </c>
      <c r="I20">
        <v>1</v>
      </c>
      <c r="J20" s="7">
        <v>3353417.3</v>
      </c>
      <c r="K20">
        <v>282.2</v>
      </c>
      <c r="L20">
        <v>70.5</v>
      </c>
      <c r="M20">
        <v>67.400000000000006</v>
      </c>
      <c r="N20">
        <v>1.76</v>
      </c>
      <c r="O20">
        <v>53.2</v>
      </c>
      <c r="P20">
        <v>6</v>
      </c>
      <c r="Q20">
        <v>347</v>
      </c>
      <c r="R20">
        <v>1126</v>
      </c>
      <c r="S20">
        <v>221</v>
      </c>
    </row>
    <row r="21" spans="1:19" x14ac:dyDescent="0.25">
      <c r="A21" s="1">
        <v>20</v>
      </c>
      <c r="B21" t="s">
        <v>69</v>
      </c>
      <c r="C21">
        <v>31</v>
      </c>
      <c r="D21" t="str">
        <f t="shared" si="0"/>
        <v>Thirties</v>
      </c>
      <c r="E21">
        <v>27</v>
      </c>
      <c r="F21">
        <v>94</v>
      </c>
      <c r="G21">
        <v>20</v>
      </c>
      <c r="H21">
        <v>6</v>
      </c>
      <c r="I21">
        <v>0</v>
      </c>
      <c r="J21" s="7">
        <v>3153107.5</v>
      </c>
      <c r="K21">
        <v>280.3</v>
      </c>
      <c r="L21">
        <v>64.3</v>
      </c>
      <c r="M21">
        <v>64.7</v>
      </c>
      <c r="N21">
        <v>1.7529999999999999</v>
      </c>
      <c r="O21">
        <v>56.9</v>
      </c>
      <c r="P21">
        <v>10</v>
      </c>
      <c r="Q21">
        <v>347</v>
      </c>
      <c r="R21">
        <v>1094</v>
      </c>
      <c r="S21">
        <v>208</v>
      </c>
    </row>
    <row r="22" spans="1:19" x14ac:dyDescent="0.25">
      <c r="A22" s="1">
        <v>21</v>
      </c>
      <c r="B22" t="s">
        <v>81</v>
      </c>
      <c r="C22">
        <v>32</v>
      </c>
      <c r="D22" t="str">
        <f t="shared" si="0"/>
        <v>Thirties</v>
      </c>
      <c r="E22">
        <v>24</v>
      </c>
      <c r="F22">
        <v>84</v>
      </c>
      <c r="G22">
        <v>20</v>
      </c>
      <c r="H22">
        <v>7</v>
      </c>
      <c r="I22">
        <v>1</v>
      </c>
      <c r="J22" s="7">
        <v>3098262.8</v>
      </c>
      <c r="K22">
        <v>284.7</v>
      </c>
      <c r="L22">
        <v>69.900000000000006</v>
      </c>
      <c r="M22">
        <v>68</v>
      </c>
      <c r="N22">
        <v>1.754</v>
      </c>
      <c r="O22">
        <v>47.8</v>
      </c>
      <c r="P22">
        <v>9</v>
      </c>
      <c r="Q22">
        <v>319</v>
      </c>
      <c r="R22">
        <v>944</v>
      </c>
      <c r="S22">
        <v>228</v>
      </c>
    </row>
    <row r="23" spans="1:19" x14ac:dyDescent="0.25">
      <c r="A23" s="1">
        <v>22</v>
      </c>
      <c r="B23" t="s">
        <v>70</v>
      </c>
      <c r="C23">
        <v>33</v>
      </c>
      <c r="D23" t="str">
        <f t="shared" si="0"/>
        <v>Thirties</v>
      </c>
      <c r="E23">
        <v>25</v>
      </c>
      <c r="F23">
        <v>85</v>
      </c>
      <c r="G23">
        <v>19</v>
      </c>
      <c r="H23">
        <v>6</v>
      </c>
      <c r="I23">
        <v>1</v>
      </c>
      <c r="J23" s="7">
        <v>3097983.3</v>
      </c>
      <c r="K23">
        <v>295.8</v>
      </c>
      <c r="L23">
        <v>65.099999999999994</v>
      </c>
      <c r="M23">
        <v>66.7</v>
      </c>
      <c r="N23">
        <v>1.78</v>
      </c>
      <c r="O23">
        <v>54.3</v>
      </c>
      <c r="P23">
        <v>3</v>
      </c>
      <c r="Q23">
        <v>295</v>
      </c>
      <c r="R23">
        <v>968</v>
      </c>
      <c r="S23">
        <v>238</v>
      </c>
    </row>
    <row r="24" spans="1:19" x14ac:dyDescent="0.25">
      <c r="A24" s="1">
        <v>23</v>
      </c>
      <c r="B24" t="s">
        <v>167</v>
      </c>
      <c r="C24">
        <v>26</v>
      </c>
      <c r="D24" t="str">
        <f t="shared" si="0"/>
        <v>Twenties</v>
      </c>
      <c r="E24">
        <v>28</v>
      </c>
      <c r="F24">
        <v>92</v>
      </c>
      <c r="G24">
        <v>20</v>
      </c>
      <c r="H24">
        <v>7</v>
      </c>
      <c r="I24">
        <v>1</v>
      </c>
      <c r="J24" s="7">
        <v>2947322</v>
      </c>
      <c r="K24">
        <v>299.2</v>
      </c>
      <c r="L24">
        <v>60</v>
      </c>
      <c r="M24">
        <v>68.400000000000006</v>
      </c>
      <c r="N24">
        <v>1.776</v>
      </c>
      <c r="O24">
        <v>47.4</v>
      </c>
      <c r="P24">
        <v>10</v>
      </c>
      <c r="Q24">
        <v>349</v>
      </c>
      <c r="R24">
        <v>1035</v>
      </c>
      <c r="S24">
        <v>238</v>
      </c>
    </row>
    <row r="25" spans="1:19" x14ac:dyDescent="0.25">
      <c r="A25" s="1">
        <v>24</v>
      </c>
      <c r="B25" t="s">
        <v>65</v>
      </c>
      <c r="C25">
        <v>38</v>
      </c>
      <c r="D25" t="str">
        <f t="shared" si="0"/>
        <v>Thirties</v>
      </c>
      <c r="E25">
        <v>23</v>
      </c>
      <c r="F25">
        <v>85</v>
      </c>
      <c r="G25">
        <v>20</v>
      </c>
      <c r="H25">
        <v>8</v>
      </c>
      <c r="I25">
        <v>0</v>
      </c>
      <c r="J25" s="7">
        <v>2924300.3</v>
      </c>
      <c r="K25">
        <v>300.39999999999998</v>
      </c>
      <c r="L25">
        <v>58.6</v>
      </c>
      <c r="M25">
        <v>66.7</v>
      </c>
      <c r="N25">
        <v>1.738</v>
      </c>
      <c r="O25">
        <v>53.9</v>
      </c>
      <c r="P25">
        <v>13</v>
      </c>
      <c r="Q25">
        <v>334</v>
      </c>
      <c r="R25">
        <v>930</v>
      </c>
      <c r="S25">
        <v>228</v>
      </c>
    </row>
    <row r="26" spans="1:19" x14ac:dyDescent="0.25">
      <c r="A26" s="1">
        <v>25</v>
      </c>
      <c r="B26" t="s">
        <v>52</v>
      </c>
      <c r="C26">
        <v>44</v>
      </c>
      <c r="D26" t="str">
        <f t="shared" si="0"/>
        <v>Forties/Fifties</v>
      </c>
      <c r="E26">
        <v>27</v>
      </c>
      <c r="F26">
        <v>99</v>
      </c>
      <c r="G26">
        <v>22</v>
      </c>
      <c r="H26">
        <v>5</v>
      </c>
      <c r="I26">
        <v>1</v>
      </c>
      <c r="J26" s="7">
        <v>2856684.5</v>
      </c>
      <c r="K26">
        <v>288.89999999999998</v>
      </c>
      <c r="L26">
        <v>64.2</v>
      </c>
      <c r="M26">
        <v>67.8</v>
      </c>
      <c r="N26">
        <v>1.7689999999999999</v>
      </c>
      <c r="O26">
        <v>59</v>
      </c>
      <c r="P26">
        <v>9</v>
      </c>
      <c r="Q26">
        <v>341</v>
      </c>
      <c r="R26">
        <v>1173</v>
      </c>
      <c r="S26">
        <v>226</v>
      </c>
    </row>
    <row r="27" spans="1:19" x14ac:dyDescent="0.25">
      <c r="A27" s="1">
        <v>26</v>
      </c>
      <c r="B27" t="s">
        <v>94</v>
      </c>
      <c r="C27">
        <v>33</v>
      </c>
      <c r="D27" t="str">
        <f t="shared" si="0"/>
        <v>Thirties</v>
      </c>
      <c r="E27">
        <v>28</v>
      </c>
      <c r="F27">
        <v>105</v>
      </c>
      <c r="G27">
        <v>27</v>
      </c>
      <c r="H27">
        <v>5</v>
      </c>
      <c r="I27">
        <v>0</v>
      </c>
      <c r="J27" s="7">
        <v>2841520.8</v>
      </c>
      <c r="K27">
        <v>291.89999999999998</v>
      </c>
      <c r="L27">
        <v>62.9</v>
      </c>
      <c r="M27">
        <v>68.599999999999994</v>
      </c>
      <c r="N27">
        <v>1.778</v>
      </c>
      <c r="O27">
        <v>62.1</v>
      </c>
      <c r="P27">
        <v>9</v>
      </c>
      <c r="Q27">
        <v>374</v>
      </c>
      <c r="R27">
        <v>1227</v>
      </c>
      <c r="S27">
        <v>267</v>
      </c>
    </row>
    <row r="28" spans="1:19" x14ac:dyDescent="0.25">
      <c r="A28" s="1">
        <v>27</v>
      </c>
      <c r="B28" t="s">
        <v>192</v>
      </c>
      <c r="C28">
        <v>23</v>
      </c>
      <c r="D28" t="str">
        <f t="shared" si="0"/>
        <v>Twenties</v>
      </c>
      <c r="E28">
        <v>24</v>
      </c>
      <c r="F28">
        <v>80</v>
      </c>
      <c r="G28">
        <v>19</v>
      </c>
      <c r="H28">
        <v>4</v>
      </c>
      <c r="I28">
        <v>1</v>
      </c>
      <c r="J28" s="7">
        <v>2837477.3</v>
      </c>
      <c r="K28">
        <v>294.8</v>
      </c>
      <c r="L28">
        <v>61.5</v>
      </c>
      <c r="M28">
        <v>64</v>
      </c>
      <c r="N28">
        <v>1.77</v>
      </c>
      <c r="O28">
        <v>53.1</v>
      </c>
      <c r="P28">
        <v>8</v>
      </c>
      <c r="Q28">
        <v>311</v>
      </c>
      <c r="R28">
        <v>871</v>
      </c>
      <c r="S28">
        <v>227</v>
      </c>
    </row>
    <row r="29" spans="1:19" x14ac:dyDescent="0.25">
      <c r="A29" s="1">
        <v>28</v>
      </c>
      <c r="B29" t="s">
        <v>143</v>
      </c>
      <c r="C29">
        <v>29</v>
      </c>
      <c r="D29" t="str">
        <f t="shared" si="0"/>
        <v>Twenties</v>
      </c>
      <c r="E29">
        <v>26</v>
      </c>
      <c r="F29">
        <v>88</v>
      </c>
      <c r="G29">
        <v>20</v>
      </c>
      <c r="H29">
        <v>6</v>
      </c>
      <c r="I29">
        <v>0</v>
      </c>
      <c r="J29" s="7">
        <v>2828637.8</v>
      </c>
      <c r="K29">
        <v>302.2</v>
      </c>
      <c r="L29">
        <v>62.4</v>
      </c>
      <c r="M29">
        <v>66.7</v>
      </c>
      <c r="N29">
        <v>1.7669999999999999</v>
      </c>
      <c r="O29">
        <v>50.4</v>
      </c>
      <c r="P29">
        <v>6</v>
      </c>
      <c r="Q29">
        <v>336</v>
      </c>
      <c r="R29">
        <v>1013</v>
      </c>
      <c r="S29">
        <v>200</v>
      </c>
    </row>
    <row r="30" spans="1:19" x14ac:dyDescent="0.25">
      <c r="A30" s="1">
        <v>29</v>
      </c>
      <c r="B30" t="s">
        <v>144</v>
      </c>
      <c r="C30">
        <v>31</v>
      </c>
      <c r="D30" t="str">
        <f t="shared" si="0"/>
        <v>Thirties</v>
      </c>
      <c r="E30">
        <v>25</v>
      </c>
      <c r="F30">
        <v>92</v>
      </c>
      <c r="G30">
        <v>23</v>
      </c>
      <c r="H30">
        <v>5</v>
      </c>
      <c r="I30">
        <v>0</v>
      </c>
      <c r="J30" s="7">
        <v>2734152.5</v>
      </c>
      <c r="K30">
        <v>304.10000000000002</v>
      </c>
      <c r="L30">
        <v>59.5</v>
      </c>
      <c r="M30">
        <v>66.5</v>
      </c>
      <c r="N30">
        <v>1.774</v>
      </c>
      <c r="O30">
        <v>41</v>
      </c>
      <c r="P30">
        <v>8</v>
      </c>
      <c r="Q30">
        <v>336</v>
      </c>
      <c r="R30">
        <v>1056</v>
      </c>
      <c r="S30">
        <v>227</v>
      </c>
    </row>
    <row r="31" spans="1:19" x14ac:dyDescent="0.25">
      <c r="A31" s="1">
        <v>30</v>
      </c>
      <c r="B31" t="s">
        <v>170</v>
      </c>
      <c r="C31">
        <v>33</v>
      </c>
      <c r="D31" t="str">
        <f t="shared" si="0"/>
        <v>Thirties</v>
      </c>
      <c r="E31">
        <v>24</v>
      </c>
      <c r="F31">
        <v>79</v>
      </c>
      <c r="G31">
        <v>17</v>
      </c>
      <c r="H31">
        <v>7</v>
      </c>
      <c r="I31">
        <v>0</v>
      </c>
      <c r="J31" s="7">
        <v>2616517.7999999998</v>
      </c>
      <c r="K31">
        <v>303.39999999999998</v>
      </c>
      <c r="L31">
        <v>62.1</v>
      </c>
      <c r="M31">
        <v>70.7</v>
      </c>
      <c r="N31">
        <v>1.788</v>
      </c>
      <c r="O31">
        <v>53.4</v>
      </c>
      <c r="P31">
        <v>6</v>
      </c>
      <c r="Q31">
        <v>298</v>
      </c>
      <c r="R31">
        <v>908</v>
      </c>
      <c r="S31">
        <v>184</v>
      </c>
    </row>
    <row r="32" spans="1:19" x14ac:dyDescent="0.25">
      <c r="A32" s="1">
        <v>31</v>
      </c>
      <c r="B32" t="s">
        <v>186</v>
      </c>
      <c r="C32">
        <v>26</v>
      </c>
      <c r="D32" t="str">
        <f t="shared" si="0"/>
        <v>Twenties</v>
      </c>
      <c r="E32">
        <v>29</v>
      </c>
      <c r="F32">
        <v>92</v>
      </c>
      <c r="G32">
        <v>17</v>
      </c>
      <c r="H32">
        <v>3</v>
      </c>
      <c r="I32">
        <v>1</v>
      </c>
      <c r="J32" s="7">
        <v>2590493.5</v>
      </c>
      <c r="K32">
        <v>293.7</v>
      </c>
      <c r="L32">
        <v>63.7</v>
      </c>
      <c r="M32">
        <v>61.8</v>
      </c>
      <c r="N32">
        <v>1.756</v>
      </c>
      <c r="O32">
        <v>48.1</v>
      </c>
      <c r="P32">
        <v>6</v>
      </c>
      <c r="Q32">
        <v>325</v>
      </c>
      <c r="R32">
        <v>993</v>
      </c>
      <c r="S32">
        <v>283</v>
      </c>
    </row>
    <row r="33" spans="1:19" x14ac:dyDescent="0.25">
      <c r="A33" s="1">
        <v>32</v>
      </c>
      <c r="B33" t="s">
        <v>120</v>
      </c>
      <c r="C33">
        <v>31</v>
      </c>
      <c r="D33" t="str">
        <f t="shared" si="0"/>
        <v>Thirties</v>
      </c>
      <c r="E33">
        <v>24</v>
      </c>
      <c r="F33">
        <v>80</v>
      </c>
      <c r="G33">
        <v>18</v>
      </c>
      <c r="H33">
        <v>6</v>
      </c>
      <c r="I33">
        <v>0</v>
      </c>
      <c r="J33" s="7">
        <v>2558657</v>
      </c>
      <c r="K33">
        <v>297.60000000000002</v>
      </c>
      <c r="L33">
        <v>58</v>
      </c>
      <c r="M33">
        <v>65.2</v>
      </c>
      <c r="N33">
        <v>1.7549999999999999</v>
      </c>
      <c r="O33">
        <v>56.9</v>
      </c>
      <c r="P33">
        <v>12</v>
      </c>
      <c r="Q33">
        <v>283</v>
      </c>
      <c r="R33">
        <v>905</v>
      </c>
      <c r="S33">
        <v>222</v>
      </c>
    </row>
    <row r="34" spans="1:19" x14ac:dyDescent="0.25">
      <c r="A34" s="1">
        <v>33</v>
      </c>
      <c r="B34" t="s">
        <v>138</v>
      </c>
      <c r="C34">
        <v>31</v>
      </c>
      <c r="D34" t="str">
        <f t="shared" si="0"/>
        <v>Thirties</v>
      </c>
      <c r="E34">
        <v>26</v>
      </c>
      <c r="F34">
        <v>85</v>
      </c>
      <c r="G34">
        <v>17</v>
      </c>
      <c r="H34">
        <v>6</v>
      </c>
      <c r="I34">
        <v>1</v>
      </c>
      <c r="J34" s="7">
        <v>2540370.5</v>
      </c>
      <c r="K34">
        <v>286.3</v>
      </c>
      <c r="L34">
        <v>56.7</v>
      </c>
      <c r="M34">
        <v>63.3</v>
      </c>
      <c r="N34">
        <v>1.766</v>
      </c>
      <c r="O34">
        <v>51</v>
      </c>
      <c r="P34">
        <v>6</v>
      </c>
      <c r="Q34">
        <v>308</v>
      </c>
      <c r="R34">
        <v>945</v>
      </c>
      <c r="S34">
        <v>230</v>
      </c>
    </row>
    <row r="35" spans="1:19" x14ac:dyDescent="0.25">
      <c r="A35" s="1">
        <v>34</v>
      </c>
      <c r="B35" t="s">
        <v>169</v>
      </c>
      <c r="C35">
        <v>28</v>
      </c>
      <c r="D35" t="str">
        <f t="shared" si="0"/>
        <v>Twenties</v>
      </c>
      <c r="E35">
        <v>32</v>
      </c>
      <c r="F35">
        <v>111</v>
      </c>
      <c r="G35">
        <v>23</v>
      </c>
      <c r="H35">
        <v>6</v>
      </c>
      <c r="I35">
        <v>1</v>
      </c>
      <c r="J35" s="7">
        <v>2414334</v>
      </c>
      <c r="K35">
        <v>289</v>
      </c>
      <c r="L35">
        <v>61</v>
      </c>
      <c r="M35">
        <v>64.3</v>
      </c>
      <c r="N35">
        <v>1.7549999999999999</v>
      </c>
      <c r="O35">
        <v>51.8</v>
      </c>
      <c r="P35">
        <v>14</v>
      </c>
      <c r="Q35">
        <v>389</v>
      </c>
      <c r="R35">
        <v>1275</v>
      </c>
      <c r="S35">
        <v>286</v>
      </c>
    </row>
    <row r="36" spans="1:19" x14ac:dyDescent="0.25">
      <c r="A36" s="1">
        <v>35</v>
      </c>
      <c r="B36" t="s">
        <v>91</v>
      </c>
      <c r="C36">
        <v>33</v>
      </c>
      <c r="D36" t="str">
        <f t="shared" si="0"/>
        <v>Thirties</v>
      </c>
      <c r="E36">
        <v>24</v>
      </c>
      <c r="F36">
        <v>86</v>
      </c>
      <c r="G36">
        <v>19</v>
      </c>
      <c r="H36">
        <v>2</v>
      </c>
      <c r="I36">
        <v>1</v>
      </c>
      <c r="J36" s="7">
        <v>2365204.5</v>
      </c>
      <c r="K36">
        <v>308</v>
      </c>
      <c r="L36">
        <v>54.7</v>
      </c>
      <c r="M36">
        <v>60.9</v>
      </c>
      <c r="N36">
        <v>1.744</v>
      </c>
      <c r="O36">
        <v>46.6</v>
      </c>
      <c r="P36">
        <v>2</v>
      </c>
      <c r="Q36">
        <v>321</v>
      </c>
      <c r="R36">
        <v>937</v>
      </c>
      <c r="S36">
        <v>252</v>
      </c>
    </row>
    <row r="37" spans="1:19" x14ac:dyDescent="0.25">
      <c r="A37" s="1">
        <v>36</v>
      </c>
      <c r="B37" t="s">
        <v>85</v>
      </c>
      <c r="C37">
        <v>35</v>
      </c>
      <c r="D37" t="str">
        <f t="shared" si="0"/>
        <v>Thirties</v>
      </c>
      <c r="E37">
        <v>26</v>
      </c>
      <c r="F37">
        <v>89</v>
      </c>
      <c r="G37">
        <v>21</v>
      </c>
      <c r="H37">
        <v>3</v>
      </c>
      <c r="I37">
        <v>1</v>
      </c>
      <c r="J37" s="7">
        <v>2300306.7999999998</v>
      </c>
      <c r="K37">
        <v>291.60000000000002</v>
      </c>
      <c r="L37">
        <v>64.3</v>
      </c>
      <c r="M37">
        <v>68.900000000000006</v>
      </c>
      <c r="N37">
        <v>1.788</v>
      </c>
      <c r="O37">
        <v>42.8</v>
      </c>
      <c r="P37">
        <v>11</v>
      </c>
      <c r="Q37">
        <v>321</v>
      </c>
      <c r="R37">
        <v>1000</v>
      </c>
      <c r="S37">
        <v>235</v>
      </c>
    </row>
    <row r="38" spans="1:19" x14ac:dyDescent="0.25">
      <c r="A38" s="1">
        <v>37</v>
      </c>
      <c r="B38" t="s">
        <v>142</v>
      </c>
      <c r="C38">
        <v>27</v>
      </c>
      <c r="D38" t="str">
        <f t="shared" si="0"/>
        <v>Twenties</v>
      </c>
      <c r="E38">
        <v>31</v>
      </c>
      <c r="F38">
        <v>112</v>
      </c>
      <c r="G38">
        <v>24</v>
      </c>
      <c r="H38">
        <v>3</v>
      </c>
      <c r="I38">
        <v>0</v>
      </c>
      <c r="J38" s="7">
        <v>2169722.7999999998</v>
      </c>
      <c r="K38">
        <v>282.8</v>
      </c>
      <c r="L38">
        <v>63.7</v>
      </c>
      <c r="M38">
        <v>66.7</v>
      </c>
      <c r="N38">
        <v>1.7749999999999999</v>
      </c>
      <c r="O38">
        <v>52.4</v>
      </c>
      <c r="P38">
        <v>10</v>
      </c>
      <c r="Q38">
        <v>375</v>
      </c>
      <c r="R38">
        <v>1322</v>
      </c>
      <c r="S38">
        <v>267</v>
      </c>
    </row>
    <row r="39" spans="1:19" x14ac:dyDescent="0.25">
      <c r="A39" s="1">
        <v>38</v>
      </c>
      <c r="B39" t="s">
        <v>31</v>
      </c>
      <c r="C39">
        <v>45</v>
      </c>
      <c r="D39" t="str">
        <f t="shared" si="0"/>
        <v>Forties/Fifties</v>
      </c>
      <c r="E39">
        <v>21</v>
      </c>
      <c r="F39">
        <v>71</v>
      </c>
      <c r="G39">
        <v>16</v>
      </c>
      <c r="H39">
        <v>1</v>
      </c>
      <c r="I39">
        <v>0</v>
      </c>
      <c r="J39" s="7">
        <v>2158018.7999999998</v>
      </c>
      <c r="K39">
        <v>292.39999999999998</v>
      </c>
      <c r="L39">
        <v>58</v>
      </c>
      <c r="M39">
        <v>65.3</v>
      </c>
      <c r="N39">
        <v>1.7529999999999999</v>
      </c>
      <c r="O39">
        <v>61.3</v>
      </c>
      <c r="P39">
        <v>4</v>
      </c>
      <c r="Q39">
        <v>266</v>
      </c>
      <c r="R39">
        <v>811</v>
      </c>
      <c r="S39">
        <v>168</v>
      </c>
    </row>
    <row r="40" spans="1:19" x14ac:dyDescent="0.25">
      <c r="A40" s="1">
        <v>39</v>
      </c>
      <c r="B40" t="s">
        <v>164</v>
      </c>
      <c r="C40">
        <v>24</v>
      </c>
      <c r="D40" t="str">
        <f t="shared" si="0"/>
        <v>Twenties</v>
      </c>
      <c r="E40">
        <v>27</v>
      </c>
      <c r="F40">
        <v>92</v>
      </c>
      <c r="G40">
        <v>20</v>
      </c>
      <c r="H40">
        <v>3</v>
      </c>
      <c r="I40">
        <v>1</v>
      </c>
      <c r="J40" s="7">
        <v>2115233.5</v>
      </c>
      <c r="K40">
        <v>296.5</v>
      </c>
      <c r="L40">
        <v>55</v>
      </c>
      <c r="M40">
        <v>67</v>
      </c>
      <c r="N40">
        <v>1.7769999999999999</v>
      </c>
      <c r="O40">
        <v>60.3</v>
      </c>
      <c r="P40">
        <v>8</v>
      </c>
      <c r="Q40">
        <v>321</v>
      </c>
      <c r="R40">
        <v>1066</v>
      </c>
      <c r="S40">
        <v>222</v>
      </c>
    </row>
    <row r="41" spans="1:19" x14ac:dyDescent="0.25">
      <c r="A41" s="1">
        <v>40</v>
      </c>
      <c r="B41" t="s">
        <v>111</v>
      </c>
      <c r="C41">
        <v>36</v>
      </c>
      <c r="D41" t="str">
        <f t="shared" si="0"/>
        <v>Thirties</v>
      </c>
      <c r="E41">
        <v>24</v>
      </c>
      <c r="F41">
        <v>78</v>
      </c>
      <c r="G41">
        <v>17</v>
      </c>
      <c r="H41">
        <v>2</v>
      </c>
      <c r="I41">
        <v>1</v>
      </c>
      <c r="J41" s="7">
        <v>2107994</v>
      </c>
      <c r="K41">
        <v>288.60000000000002</v>
      </c>
      <c r="L41">
        <v>68</v>
      </c>
      <c r="M41">
        <v>63.2</v>
      </c>
      <c r="N41">
        <v>1.76</v>
      </c>
      <c r="O41">
        <v>43.2</v>
      </c>
      <c r="P41">
        <v>7</v>
      </c>
      <c r="Q41">
        <v>281</v>
      </c>
      <c r="R41">
        <v>839</v>
      </c>
      <c r="S41">
        <v>243</v>
      </c>
    </row>
    <row r="42" spans="1:19" x14ac:dyDescent="0.25">
      <c r="A42" s="1">
        <v>41</v>
      </c>
      <c r="B42" t="s">
        <v>77</v>
      </c>
      <c r="C42">
        <v>36</v>
      </c>
      <c r="D42" t="str">
        <f t="shared" si="0"/>
        <v>Thirties</v>
      </c>
      <c r="E42">
        <v>17</v>
      </c>
      <c r="F42">
        <v>62</v>
      </c>
      <c r="G42">
        <v>16</v>
      </c>
      <c r="H42">
        <v>8</v>
      </c>
      <c r="I42">
        <v>0</v>
      </c>
      <c r="J42" s="7">
        <v>2077386.8</v>
      </c>
      <c r="K42">
        <v>278</v>
      </c>
      <c r="L42">
        <v>69.2</v>
      </c>
      <c r="M42">
        <v>65.8</v>
      </c>
      <c r="N42">
        <v>1.7470000000000001</v>
      </c>
      <c r="O42">
        <v>53.8</v>
      </c>
      <c r="P42">
        <v>6</v>
      </c>
      <c r="Q42">
        <v>224</v>
      </c>
      <c r="R42">
        <v>717</v>
      </c>
      <c r="S42">
        <v>154</v>
      </c>
    </row>
    <row r="43" spans="1:19" x14ac:dyDescent="0.25">
      <c r="A43" s="1">
        <v>42</v>
      </c>
      <c r="B43" t="s">
        <v>41</v>
      </c>
      <c r="C43">
        <v>39</v>
      </c>
      <c r="D43" t="str">
        <f t="shared" si="0"/>
        <v>Thirties</v>
      </c>
      <c r="E43">
        <v>27</v>
      </c>
      <c r="F43">
        <v>76</v>
      </c>
      <c r="G43">
        <v>14</v>
      </c>
      <c r="H43">
        <v>3</v>
      </c>
      <c r="I43">
        <v>1</v>
      </c>
      <c r="J43" s="7">
        <v>2066343.5</v>
      </c>
      <c r="K43">
        <v>272.2</v>
      </c>
      <c r="L43">
        <v>74</v>
      </c>
      <c r="M43">
        <v>64.3</v>
      </c>
      <c r="N43">
        <v>1.7549999999999999</v>
      </c>
      <c r="O43">
        <v>61</v>
      </c>
      <c r="P43">
        <v>4</v>
      </c>
      <c r="Q43">
        <v>250</v>
      </c>
      <c r="R43">
        <v>870</v>
      </c>
      <c r="S43">
        <v>199</v>
      </c>
    </row>
    <row r="44" spans="1:19" x14ac:dyDescent="0.25">
      <c r="A44" s="1">
        <v>43</v>
      </c>
      <c r="B44" t="s">
        <v>101</v>
      </c>
      <c r="C44">
        <v>39</v>
      </c>
      <c r="D44" t="str">
        <f t="shared" si="0"/>
        <v>Thirties</v>
      </c>
      <c r="E44">
        <v>24</v>
      </c>
      <c r="F44">
        <v>79</v>
      </c>
      <c r="G44">
        <v>16</v>
      </c>
      <c r="H44">
        <v>4</v>
      </c>
      <c r="I44">
        <v>0</v>
      </c>
      <c r="J44" s="7">
        <v>2014357.3</v>
      </c>
      <c r="K44">
        <v>286.10000000000002</v>
      </c>
      <c r="L44">
        <v>62.2</v>
      </c>
      <c r="M44">
        <v>66.2</v>
      </c>
      <c r="N44">
        <v>1.76</v>
      </c>
      <c r="O44">
        <v>48.2</v>
      </c>
      <c r="P44">
        <v>8</v>
      </c>
      <c r="Q44">
        <v>294</v>
      </c>
      <c r="R44">
        <v>885</v>
      </c>
      <c r="S44">
        <v>210</v>
      </c>
    </row>
    <row r="45" spans="1:19" x14ac:dyDescent="0.25">
      <c r="A45" s="1">
        <v>44</v>
      </c>
      <c r="B45" t="s">
        <v>129</v>
      </c>
      <c r="C45">
        <v>30</v>
      </c>
      <c r="D45" t="str">
        <f t="shared" si="0"/>
        <v>Thirties</v>
      </c>
      <c r="E45">
        <v>18</v>
      </c>
      <c r="F45">
        <v>62</v>
      </c>
      <c r="G45">
        <v>15</v>
      </c>
      <c r="H45">
        <v>5</v>
      </c>
      <c r="I45">
        <v>0</v>
      </c>
      <c r="J45" s="7">
        <v>1997481.8</v>
      </c>
      <c r="K45">
        <v>297.8</v>
      </c>
      <c r="L45">
        <v>59.4</v>
      </c>
      <c r="M45">
        <v>63.5</v>
      </c>
      <c r="N45">
        <v>1.7390000000000001</v>
      </c>
      <c r="O45">
        <v>54.8</v>
      </c>
      <c r="P45">
        <v>6</v>
      </c>
      <c r="Q45">
        <v>249</v>
      </c>
      <c r="R45">
        <v>681</v>
      </c>
      <c r="S45">
        <v>160</v>
      </c>
    </row>
    <row r="46" spans="1:19" x14ac:dyDescent="0.25">
      <c r="A46" s="1">
        <v>45</v>
      </c>
      <c r="B46" t="s">
        <v>27</v>
      </c>
      <c r="C46">
        <v>36</v>
      </c>
      <c r="D46" t="str">
        <f t="shared" si="0"/>
        <v>Thirties</v>
      </c>
      <c r="E46">
        <v>29</v>
      </c>
      <c r="F46">
        <v>106</v>
      </c>
      <c r="G46">
        <v>24</v>
      </c>
      <c r="H46">
        <v>6</v>
      </c>
      <c r="I46">
        <v>0</v>
      </c>
      <c r="J46" s="7">
        <v>1997044.1</v>
      </c>
      <c r="K46">
        <v>304.10000000000002</v>
      </c>
      <c r="L46">
        <v>52.8</v>
      </c>
      <c r="M46">
        <v>67.7</v>
      </c>
      <c r="N46">
        <v>1.77</v>
      </c>
      <c r="O46">
        <v>55.3</v>
      </c>
      <c r="P46">
        <v>14</v>
      </c>
      <c r="Q46">
        <v>387</v>
      </c>
      <c r="R46">
        <v>1221</v>
      </c>
      <c r="S46">
        <v>264</v>
      </c>
    </row>
    <row r="47" spans="1:19" x14ac:dyDescent="0.25">
      <c r="A47" s="1">
        <v>46</v>
      </c>
      <c r="B47" t="s">
        <v>92</v>
      </c>
      <c r="C47">
        <v>38</v>
      </c>
      <c r="D47" t="str">
        <f t="shared" si="0"/>
        <v>Thirties</v>
      </c>
      <c r="E47">
        <v>25</v>
      </c>
      <c r="F47">
        <v>93</v>
      </c>
      <c r="G47">
        <v>21</v>
      </c>
      <c r="H47">
        <v>5</v>
      </c>
      <c r="I47">
        <v>0</v>
      </c>
      <c r="J47" s="7">
        <v>1977295.6</v>
      </c>
      <c r="K47">
        <v>299.2</v>
      </c>
      <c r="L47">
        <v>58.7</v>
      </c>
      <c r="M47">
        <v>67.099999999999994</v>
      </c>
      <c r="N47">
        <v>1.756</v>
      </c>
      <c r="O47">
        <v>45.7</v>
      </c>
      <c r="P47">
        <v>6</v>
      </c>
      <c r="Q47">
        <v>362</v>
      </c>
      <c r="R47">
        <v>1045</v>
      </c>
      <c r="S47">
        <v>218</v>
      </c>
    </row>
    <row r="48" spans="1:19" x14ac:dyDescent="0.25">
      <c r="A48" s="1">
        <v>47</v>
      </c>
      <c r="B48" t="s">
        <v>114</v>
      </c>
      <c r="C48">
        <v>35</v>
      </c>
      <c r="D48" t="str">
        <f t="shared" si="0"/>
        <v>Thirties</v>
      </c>
      <c r="E48">
        <v>25</v>
      </c>
      <c r="F48">
        <v>83</v>
      </c>
      <c r="G48">
        <v>17</v>
      </c>
      <c r="H48">
        <v>1</v>
      </c>
      <c r="I48">
        <v>1</v>
      </c>
      <c r="J48" s="7">
        <v>1928154.1</v>
      </c>
      <c r="K48">
        <v>296.3</v>
      </c>
      <c r="L48">
        <v>58.5</v>
      </c>
      <c r="M48">
        <v>63.3</v>
      </c>
      <c r="N48">
        <v>1.7450000000000001</v>
      </c>
      <c r="O48">
        <v>41.8</v>
      </c>
      <c r="P48">
        <v>16</v>
      </c>
      <c r="Q48">
        <v>283</v>
      </c>
      <c r="R48">
        <v>931</v>
      </c>
      <c r="S48">
        <v>231</v>
      </c>
    </row>
    <row r="49" spans="1:19" x14ac:dyDescent="0.25">
      <c r="A49" s="1">
        <v>48</v>
      </c>
      <c r="B49" t="s">
        <v>171</v>
      </c>
      <c r="C49">
        <v>40</v>
      </c>
      <c r="D49" t="str">
        <f t="shared" si="0"/>
        <v>Forties/Fifties</v>
      </c>
      <c r="E49">
        <v>27</v>
      </c>
      <c r="F49">
        <v>91</v>
      </c>
      <c r="G49">
        <v>19</v>
      </c>
      <c r="H49">
        <v>4</v>
      </c>
      <c r="I49">
        <v>0</v>
      </c>
      <c r="J49" s="7">
        <v>1901789</v>
      </c>
      <c r="K49">
        <v>284.60000000000002</v>
      </c>
      <c r="L49">
        <v>59.4</v>
      </c>
      <c r="M49">
        <v>62.6</v>
      </c>
      <c r="N49">
        <v>1.746</v>
      </c>
      <c r="O49">
        <v>49.1</v>
      </c>
      <c r="P49">
        <v>5</v>
      </c>
      <c r="Q49">
        <v>317</v>
      </c>
      <c r="R49">
        <v>1054</v>
      </c>
      <c r="S49">
        <v>232</v>
      </c>
    </row>
    <row r="50" spans="1:19" x14ac:dyDescent="0.25">
      <c r="A50" s="1">
        <v>49</v>
      </c>
      <c r="B50" t="s">
        <v>97</v>
      </c>
      <c r="C50">
        <v>39</v>
      </c>
      <c r="D50" t="str">
        <f t="shared" si="0"/>
        <v>Thirties</v>
      </c>
      <c r="E50">
        <v>15</v>
      </c>
      <c r="F50">
        <v>54</v>
      </c>
      <c r="G50">
        <v>14</v>
      </c>
      <c r="H50">
        <v>3</v>
      </c>
      <c r="I50">
        <v>0</v>
      </c>
      <c r="J50" s="7">
        <v>1894235.4</v>
      </c>
      <c r="K50">
        <v>293.2</v>
      </c>
      <c r="L50">
        <v>68.8</v>
      </c>
      <c r="M50">
        <v>69</v>
      </c>
      <c r="N50">
        <v>1.7789999999999999</v>
      </c>
      <c r="O50">
        <v>44.9</v>
      </c>
      <c r="P50">
        <v>3</v>
      </c>
      <c r="Q50">
        <v>214</v>
      </c>
      <c r="R50">
        <v>586</v>
      </c>
      <c r="S50">
        <v>154</v>
      </c>
    </row>
    <row r="51" spans="1:19" x14ac:dyDescent="0.25">
      <c r="A51" s="1">
        <v>50</v>
      </c>
      <c r="B51" t="s">
        <v>58</v>
      </c>
      <c r="C51">
        <v>45</v>
      </c>
      <c r="D51" t="str">
        <f t="shared" si="0"/>
        <v>Forties/Fifties</v>
      </c>
      <c r="E51">
        <v>23</v>
      </c>
      <c r="F51">
        <v>69</v>
      </c>
      <c r="G51">
        <v>12</v>
      </c>
      <c r="H51">
        <v>1</v>
      </c>
      <c r="I51">
        <v>1</v>
      </c>
      <c r="J51" s="7">
        <v>1868559.3</v>
      </c>
      <c r="K51">
        <v>303.7</v>
      </c>
      <c r="L51">
        <v>58.4</v>
      </c>
      <c r="M51">
        <v>65</v>
      </c>
      <c r="N51">
        <v>1.776</v>
      </c>
      <c r="O51">
        <v>37.200000000000003</v>
      </c>
      <c r="P51">
        <v>4</v>
      </c>
      <c r="Q51">
        <v>254</v>
      </c>
      <c r="R51">
        <v>743</v>
      </c>
      <c r="S51">
        <v>213</v>
      </c>
    </row>
    <row r="52" spans="1:19" x14ac:dyDescent="0.25">
      <c r="A52" s="1">
        <v>51</v>
      </c>
      <c r="B52" t="s">
        <v>86</v>
      </c>
      <c r="C52">
        <v>40</v>
      </c>
      <c r="D52" t="str">
        <f t="shared" si="0"/>
        <v>Forties/Fifties</v>
      </c>
      <c r="E52">
        <v>27</v>
      </c>
      <c r="F52">
        <v>82</v>
      </c>
      <c r="G52">
        <v>14</v>
      </c>
      <c r="H52">
        <v>5</v>
      </c>
      <c r="I52">
        <v>0</v>
      </c>
      <c r="J52" s="7">
        <v>1853822.4</v>
      </c>
      <c r="K52">
        <v>290.60000000000002</v>
      </c>
      <c r="L52">
        <v>64.5</v>
      </c>
      <c r="M52">
        <v>65.599999999999994</v>
      </c>
      <c r="N52">
        <v>1.772</v>
      </c>
      <c r="O52">
        <v>49.2</v>
      </c>
      <c r="P52">
        <v>14</v>
      </c>
      <c r="Q52">
        <v>293</v>
      </c>
      <c r="R52">
        <v>913</v>
      </c>
      <c r="S52">
        <v>233</v>
      </c>
    </row>
    <row r="53" spans="1:19" x14ac:dyDescent="0.25">
      <c r="A53" s="1">
        <v>52</v>
      </c>
      <c r="B53" t="s">
        <v>136</v>
      </c>
      <c r="C53">
        <v>32</v>
      </c>
      <c r="D53" t="str">
        <f t="shared" si="0"/>
        <v>Thirties</v>
      </c>
      <c r="E53">
        <v>29</v>
      </c>
      <c r="F53">
        <v>87</v>
      </c>
      <c r="G53">
        <v>16</v>
      </c>
      <c r="H53">
        <v>4</v>
      </c>
      <c r="I53">
        <v>0</v>
      </c>
      <c r="J53" s="7">
        <v>1852531.1</v>
      </c>
      <c r="K53">
        <v>283.39999999999998</v>
      </c>
      <c r="L53">
        <v>66.099999999999994</v>
      </c>
      <c r="M53">
        <v>63.9</v>
      </c>
      <c r="N53">
        <v>1.7490000000000001</v>
      </c>
      <c r="O53">
        <v>51</v>
      </c>
      <c r="P53">
        <v>5</v>
      </c>
      <c r="Q53">
        <v>322</v>
      </c>
      <c r="R53">
        <v>985</v>
      </c>
      <c r="S53">
        <v>233</v>
      </c>
    </row>
    <row r="54" spans="1:19" x14ac:dyDescent="0.25">
      <c r="A54" s="1">
        <v>53</v>
      </c>
      <c r="B54" t="s">
        <v>104</v>
      </c>
      <c r="C54">
        <v>33</v>
      </c>
      <c r="D54" t="str">
        <f t="shared" si="0"/>
        <v>Thirties</v>
      </c>
      <c r="E54">
        <v>25</v>
      </c>
      <c r="F54">
        <v>88</v>
      </c>
      <c r="G54">
        <v>19</v>
      </c>
      <c r="H54">
        <v>4</v>
      </c>
      <c r="I54">
        <v>0</v>
      </c>
      <c r="J54" s="7">
        <v>1826399.3</v>
      </c>
      <c r="K54">
        <v>285.8</v>
      </c>
      <c r="L54">
        <v>63.9</v>
      </c>
      <c r="M54">
        <v>65.2</v>
      </c>
      <c r="N54">
        <v>1.7350000000000001</v>
      </c>
      <c r="O54">
        <v>52.1</v>
      </c>
      <c r="P54">
        <v>2</v>
      </c>
      <c r="Q54">
        <v>342</v>
      </c>
      <c r="R54">
        <v>1000</v>
      </c>
      <c r="S54">
        <v>211</v>
      </c>
    </row>
    <row r="55" spans="1:19" x14ac:dyDescent="0.25">
      <c r="A55" s="1">
        <v>54</v>
      </c>
      <c r="B55" t="s">
        <v>39</v>
      </c>
      <c r="C55">
        <v>38</v>
      </c>
      <c r="D55" t="str">
        <f t="shared" si="0"/>
        <v>Thirties</v>
      </c>
      <c r="E55">
        <v>26</v>
      </c>
      <c r="F55">
        <v>80</v>
      </c>
      <c r="G55">
        <v>15</v>
      </c>
      <c r="H55">
        <v>1</v>
      </c>
      <c r="I55">
        <v>0</v>
      </c>
      <c r="J55" s="7">
        <v>1809632.4</v>
      </c>
      <c r="K55">
        <v>292.5</v>
      </c>
      <c r="L55">
        <v>58.5</v>
      </c>
      <c r="M55">
        <v>64.5</v>
      </c>
      <c r="N55">
        <v>1.7949999999999999</v>
      </c>
      <c r="O55">
        <v>48.6</v>
      </c>
      <c r="P55">
        <v>8</v>
      </c>
      <c r="Q55">
        <v>264</v>
      </c>
      <c r="R55">
        <v>896</v>
      </c>
      <c r="S55">
        <v>231</v>
      </c>
    </row>
    <row r="56" spans="1:19" x14ac:dyDescent="0.25">
      <c r="A56" s="1">
        <v>55</v>
      </c>
      <c r="B56" t="s">
        <v>22</v>
      </c>
      <c r="C56">
        <v>45</v>
      </c>
      <c r="D56" t="str">
        <f t="shared" si="0"/>
        <v>Forties/Fifties</v>
      </c>
      <c r="E56">
        <v>24</v>
      </c>
      <c r="F56">
        <v>79</v>
      </c>
      <c r="G56">
        <v>18</v>
      </c>
      <c r="H56">
        <v>3</v>
      </c>
      <c r="I56">
        <v>0</v>
      </c>
      <c r="J56" s="7">
        <v>1799569.3</v>
      </c>
      <c r="K56">
        <v>291.2</v>
      </c>
      <c r="L56">
        <v>53.3</v>
      </c>
      <c r="M56">
        <v>61.6</v>
      </c>
      <c r="N56">
        <v>1.766</v>
      </c>
      <c r="O56">
        <v>48.3</v>
      </c>
      <c r="P56">
        <v>8</v>
      </c>
      <c r="Q56">
        <v>259</v>
      </c>
      <c r="R56">
        <v>909</v>
      </c>
      <c r="S56">
        <v>225</v>
      </c>
    </row>
    <row r="57" spans="1:19" x14ac:dyDescent="0.25">
      <c r="A57" s="1">
        <v>56</v>
      </c>
      <c r="B57" t="s">
        <v>179</v>
      </c>
      <c r="C57">
        <v>35</v>
      </c>
      <c r="D57" t="str">
        <f t="shared" si="0"/>
        <v>Thirties</v>
      </c>
      <c r="E57">
        <v>28</v>
      </c>
      <c r="F57">
        <v>88</v>
      </c>
      <c r="G57">
        <v>17</v>
      </c>
      <c r="H57">
        <v>3</v>
      </c>
      <c r="I57">
        <v>0</v>
      </c>
      <c r="J57" s="7">
        <v>1796143.1</v>
      </c>
      <c r="K57">
        <v>283.3</v>
      </c>
      <c r="L57">
        <v>58.5</v>
      </c>
      <c r="M57">
        <v>63.1</v>
      </c>
      <c r="N57">
        <v>1.762</v>
      </c>
      <c r="O57">
        <v>48</v>
      </c>
      <c r="P57">
        <v>9</v>
      </c>
      <c r="Q57">
        <v>294</v>
      </c>
      <c r="R57">
        <v>1007</v>
      </c>
      <c r="S57">
        <v>244</v>
      </c>
    </row>
    <row r="58" spans="1:19" x14ac:dyDescent="0.25">
      <c r="A58" s="1">
        <v>57</v>
      </c>
      <c r="B58" t="s">
        <v>153</v>
      </c>
      <c r="C58">
        <v>32</v>
      </c>
      <c r="D58" t="str">
        <f t="shared" si="0"/>
        <v>Thirties</v>
      </c>
      <c r="E58">
        <v>30</v>
      </c>
      <c r="F58">
        <v>93</v>
      </c>
      <c r="G58">
        <v>18</v>
      </c>
      <c r="H58">
        <v>1</v>
      </c>
      <c r="I58">
        <v>1</v>
      </c>
      <c r="J58" s="7">
        <v>1734692.9</v>
      </c>
      <c r="K58">
        <v>298.10000000000002</v>
      </c>
      <c r="L58">
        <v>55.1</v>
      </c>
      <c r="M58">
        <v>63.4</v>
      </c>
      <c r="N58">
        <v>1.786</v>
      </c>
      <c r="O58">
        <v>53.6</v>
      </c>
      <c r="P58">
        <v>16</v>
      </c>
      <c r="Q58">
        <v>315</v>
      </c>
      <c r="R58">
        <v>1021</v>
      </c>
      <c r="S58">
        <v>283</v>
      </c>
    </row>
    <row r="59" spans="1:19" x14ac:dyDescent="0.25">
      <c r="A59" s="1">
        <v>58</v>
      </c>
      <c r="B59" t="s">
        <v>203</v>
      </c>
      <c r="C59">
        <v>28</v>
      </c>
      <c r="D59" t="str">
        <f t="shared" si="0"/>
        <v>Twenties</v>
      </c>
      <c r="E59">
        <v>29</v>
      </c>
      <c r="F59">
        <v>84</v>
      </c>
      <c r="G59">
        <v>13</v>
      </c>
      <c r="H59">
        <v>4</v>
      </c>
      <c r="I59">
        <v>1</v>
      </c>
      <c r="J59" s="7">
        <v>1703315.5</v>
      </c>
      <c r="K59">
        <v>290.60000000000002</v>
      </c>
      <c r="L59">
        <v>57</v>
      </c>
      <c r="M59">
        <v>63</v>
      </c>
      <c r="N59">
        <v>1.7629999999999999</v>
      </c>
      <c r="O59">
        <v>46.7</v>
      </c>
      <c r="P59">
        <v>3</v>
      </c>
      <c r="Q59">
        <v>308</v>
      </c>
      <c r="R59">
        <v>907</v>
      </c>
      <c r="S59">
        <v>257</v>
      </c>
    </row>
    <row r="60" spans="1:19" x14ac:dyDescent="0.25">
      <c r="A60" s="1">
        <v>59</v>
      </c>
      <c r="B60" t="s">
        <v>204</v>
      </c>
      <c r="C60">
        <v>25</v>
      </c>
      <c r="D60" t="str">
        <f t="shared" si="0"/>
        <v>Twenties</v>
      </c>
      <c r="E60">
        <v>10</v>
      </c>
      <c r="F60">
        <v>34</v>
      </c>
      <c r="G60">
        <v>9</v>
      </c>
      <c r="H60">
        <v>3</v>
      </c>
      <c r="I60">
        <v>0</v>
      </c>
      <c r="J60" s="7">
        <v>1693485.6</v>
      </c>
      <c r="K60" t="s">
        <v>53</v>
      </c>
      <c r="L60" t="s">
        <v>53</v>
      </c>
      <c r="M60" t="s">
        <v>53</v>
      </c>
      <c r="N60" t="s">
        <v>53</v>
      </c>
      <c r="O60" t="s">
        <v>53</v>
      </c>
      <c r="P60">
        <v>4</v>
      </c>
      <c r="Q60">
        <v>112</v>
      </c>
      <c r="R60">
        <v>383</v>
      </c>
      <c r="S60">
        <v>101</v>
      </c>
    </row>
    <row r="61" spans="1:19" x14ac:dyDescent="0.25">
      <c r="A61" s="1">
        <v>60</v>
      </c>
      <c r="B61" t="s">
        <v>37</v>
      </c>
      <c r="C61">
        <v>45</v>
      </c>
      <c r="D61" t="str">
        <f t="shared" si="0"/>
        <v>Forties/Fifties</v>
      </c>
      <c r="E61">
        <v>23</v>
      </c>
      <c r="F61">
        <v>80</v>
      </c>
      <c r="G61">
        <v>17</v>
      </c>
      <c r="H61">
        <v>2</v>
      </c>
      <c r="I61">
        <v>0</v>
      </c>
      <c r="J61" s="7">
        <v>1677847.6</v>
      </c>
      <c r="K61">
        <v>279.8</v>
      </c>
      <c r="L61">
        <v>64.2</v>
      </c>
      <c r="M61">
        <v>62.1</v>
      </c>
      <c r="N61">
        <v>1.7470000000000001</v>
      </c>
      <c r="O61">
        <v>54.3</v>
      </c>
      <c r="P61">
        <v>6</v>
      </c>
      <c r="Q61">
        <v>268</v>
      </c>
      <c r="R61">
        <v>905</v>
      </c>
      <c r="S61">
        <v>236</v>
      </c>
    </row>
    <row r="62" spans="1:19" x14ac:dyDescent="0.25">
      <c r="A62" s="1">
        <v>61</v>
      </c>
      <c r="B62" t="s">
        <v>99</v>
      </c>
      <c r="C62">
        <v>34</v>
      </c>
      <c r="D62" t="str">
        <f t="shared" si="0"/>
        <v>Thirties</v>
      </c>
      <c r="E62">
        <v>25</v>
      </c>
      <c r="F62">
        <v>87</v>
      </c>
      <c r="G62">
        <v>20</v>
      </c>
      <c r="H62">
        <v>3</v>
      </c>
      <c r="I62">
        <v>0</v>
      </c>
      <c r="J62" s="7">
        <v>1652380</v>
      </c>
      <c r="K62">
        <v>285.60000000000002</v>
      </c>
      <c r="L62">
        <v>63.7</v>
      </c>
      <c r="M62">
        <v>63.3</v>
      </c>
      <c r="N62">
        <v>1.7549999999999999</v>
      </c>
      <c r="O62">
        <v>48.3</v>
      </c>
      <c r="P62">
        <v>7</v>
      </c>
      <c r="Q62">
        <v>303</v>
      </c>
      <c r="R62">
        <v>991</v>
      </c>
      <c r="S62">
        <v>239</v>
      </c>
    </row>
    <row r="63" spans="1:19" x14ac:dyDescent="0.25">
      <c r="A63" s="1">
        <v>62</v>
      </c>
      <c r="B63" t="s">
        <v>73</v>
      </c>
      <c r="C63">
        <v>38</v>
      </c>
      <c r="D63" t="str">
        <f t="shared" si="0"/>
        <v>Thirties</v>
      </c>
      <c r="E63">
        <v>17</v>
      </c>
      <c r="F63">
        <v>55</v>
      </c>
      <c r="G63">
        <v>13</v>
      </c>
      <c r="H63">
        <v>4</v>
      </c>
      <c r="I63">
        <v>0</v>
      </c>
      <c r="J63" s="7">
        <v>1651490.8</v>
      </c>
      <c r="K63">
        <v>285.3</v>
      </c>
      <c r="L63">
        <v>63.8</v>
      </c>
      <c r="M63">
        <v>66.3</v>
      </c>
      <c r="N63">
        <v>1.784</v>
      </c>
      <c r="O63">
        <v>53.8</v>
      </c>
      <c r="P63">
        <v>6</v>
      </c>
      <c r="Q63">
        <v>196</v>
      </c>
      <c r="R63">
        <v>584</v>
      </c>
      <c r="S63">
        <v>170</v>
      </c>
    </row>
    <row r="64" spans="1:19" x14ac:dyDescent="0.25">
      <c r="A64" s="1">
        <v>63</v>
      </c>
      <c r="B64" t="s">
        <v>90</v>
      </c>
      <c r="C64">
        <v>33</v>
      </c>
      <c r="D64" t="str">
        <f t="shared" si="0"/>
        <v>Thirties</v>
      </c>
      <c r="E64">
        <v>29</v>
      </c>
      <c r="F64">
        <v>95</v>
      </c>
      <c r="G64">
        <v>20</v>
      </c>
      <c r="H64">
        <v>1</v>
      </c>
      <c r="I64">
        <v>1</v>
      </c>
      <c r="J64" s="7">
        <v>1642124.1</v>
      </c>
      <c r="K64">
        <v>292.5</v>
      </c>
      <c r="L64">
        <v>60</v>
      </c>
      <c r="M64">
        <v>67</v>
      </c>
      <c r="N64">
        <v>1.7609999999999999</v>
      </c>
      <c r="O64">
        <v>50.7</v>
      </c>
      <c r="P64">
        <v>5</v>
      </c>
      <c r="Q64">
        <v>353</v>
      </c>
      <c r="R64">
        <v>1068</v>
      </c>
      <c r="S64">
        <v>248</v>
      </c>
    </row>
    <row r="65" spans="1:19" x14ac:dyDescent="0.25">
      <c r="A65" s="1">
        <v>64</v>
      </c>
      <c r="B65" t="s">
        <v>75</v>
      </c>
      <c r="C65">
        <v>39</v>
      </c>
      <c r="D65" t="str">
        <f t="shared" si="0"/>
        <v>Thirties</v>
      </c>
      <c r="E65">
        <v>17</v>
      </c>
      <c r="F65">
        <v>56</v>
      </c>
      <c r="G65">
        <v>13</v>
      </c>
      <c r="H65">
        <v>2</v>
      </c>
      <c r="I65">
        <v>0</v>
      </c>
      <c r="J65" s="7">
        <v>1616693.4</v>
      </c>
      <c r="K65">
        <v>288.10000000000002</v>
      </c>
      <c r="L65">
        <v>61.4</v>
      </c>
      <c r="M65">
        <v>62.4</v>
      </c>
      <c r="N65">
        <v>1.7490000000000001</v>
      </c>
      <c r="O65">
        <v>48.8</v>
      </c>
      <c r="P65">
        <v>4</v>
      </c>
      <c r="Q65">
        <v>203</v>
      </c>
      <c r="R65">
        <v>616</v>
      </c>
      <c r="S65">
        <v>165</v>
      </c>
    </row>
    <row r="66" spans="1:19" x14ac:dyDescent="0.25">
      <c r="A66" s="1">
        <v>65</v>
      </c>
      <c r="B66" t="s">
        <v>189</v>
      </c>
      <c r="C66">
        <v>25</v>
      </c>
      <c r="D66" t="str">
        <f t="shared" si="0"/>
        <v>Twenties</v>
      </c>
      <c r="E66">
        <v>32</v>
      </c>
      <c r="F66">
        <v>99</v>
      </c>
      <c r="G66">
        <v>18</v>
      </c>
      <c r="H66">
        <v>2</v>
      </c>
      <c r="I66">
        <v>0</v>
      </c>
      <c r="J66" s="7">
        <v>1595922.1</v>
      </c>
      <c r="K66">
        <v>295.39999999999998</v>
      </c>
      <c r="L66">
        <v>54.1</v>
      </c>
      <c r="M66">
        <v>62.7</v>
      </c>
      <c r="N66">
        <v>1.75</v>
      </c>
      <c r="O66">
        <v>56.9</v>
      </c>
      <c r="P66">
        <v>9</v>
      </c>
      <c r="Q66">
        <v>366</v>
      </c>
      <c r="R66">
        <v>1087</v>
      </c>
      <c r="S66">
        <v>276</v>
      </c>
    </row>
    <row r="67" spans="1:19" x14ac:dyDescent="0.25">
      <c r="A67" s="1">
        <v>66</v>
      </c>
      <c r="B67" t="s">
        <v>72</v>
      </c>
      <c r="C67">
        <v>42</v>
      </c>
      <c r="D67" t="str">
        <f t="shared" ref="D67:D130" si="1">IF(C67&lt;30,"Twenties",IF(C67&lt;40,"Thirties","Forties/Fifties"))</f>
        <v>Forties/Fifties</v>
      </c>
      <c r="E67">
        <v>25</v>
      </c>
      <c r="F67">
        <v>81</v>
      </c>
      <c r="G67">
        <v>15</v>
      </c>
      <c r="H67">
        <v>3</v>
      </c>
      <c r="I67">
        <v>0</v>
      </c>
      <c r="J67" s="7">
        <v>1585189</v>
      </c>
      <c r="K67">
        <v>280</v>
      </c>
      <c r="L67">
        <v>65</v>
      </c>
      <c r="M67">
        <v>64.7</v>
      </c>
      <c r="N67">
        <v>1.7569999999999999</v>
      </c>
      <c r="O67">
        <v>49.6</v>
      </c>
      <c r="P67">
        <v>6</v>
      </c>
      <c r="Q67">
        <v>277</v>
      </c>
      <c r="R67">
        <v>926</v>
      </c>
      <c r="S67">
        <v>222</v>
      </c>
    </row>
    <row r="68" spans="1:19" x14ac:dyDescent="0.25">
      <c r="A68" s="1">
        <v>67</v>
      </c>
      <c r="B68" t="s">
        <v>160</v>
      </c>
      <c r="C68">
        <v>40</v>
      </c>
      <c r="D68" t="str">
        <f t="shared" si="1"/>
        <v>Forties/Fifties</v>
      </c>
      <c r="E68">
        <v>30</v>
      </c>
      <c r="F68">
        <v>99</v>
      </c>
      <c r="G68">
        <v>20</v>
      </c>
      <c r="H68">
        <v>2</v>
      </c>
      <c r="I68">
        <v>0</v>
      </c>
      <c r="J68" s="7">
        <v>1544061.4</v>
      </c>
      <c r="K68">
        <v>285.10000000000002</v>
      </c>
      <c r="L68">
        <v>73.5</v>
      </c>
      <c r="M68">
        <v>71.400000000000006</v>
      </c>
      <c r="N68">
        <v>1.7989999999999999</v>
      </c>
      <c r="O68">
        <v>43.9</v>
      </c>
      <c r="P68">
        <v>4</v>
      </c>
      <c r="Q68">
        <v>342</v>
      </c>
      <c r="R68">
        <v>1158</v>
      </c>
      <c r="S68">
        <v>239</v>
      </c>
    </row>
    <row r="69" spans="1:19" x14ac:dyDescent="0.25">
      <c r="A69" s="1">
        <v>68</v>
      </c>
      <c r="B69" t="s">
        <v>36</v>
      </c>
      <c r="C69">
        <v>39</v>
      </c>
      <c r="D69" t="str">
        <f t="shared" si="1"/>
        <v>Thirties</v>
      </c>
      <c r="E69">
        <v>25</v>
      </c>
      <c r="F69">
        <v>81</v>
      </c>
      <c r="G69">
        <v>16</v>
      </c>
      <c r="H69">
        <v>2</v>
      </c>
      <c r="I69">
        <v>1</v>
      </c>
      <c r="J69" s="7">
        <v>1534634</v>
      </c>
      <c r="K69">
        <v>279</v>
      </c>
      <c r="L69">
        <v>66.400000000000006</v>
      </c>
      <c r="M69">
        <v>63.4</v>
      </c>
      <c r="N69">
        <v>1.7649999999999999</v>
      </c>
      <c r="O69">
        <v>54.4</v>
      </c>
      <c r="P69">
        <v>4</v>
      </c>
      <c r="Q69">
        <v>264</v>
      </c>
      <c r="R69">
        <v>945</v>
      </c>
      <c r="S69">
        <v>222</v>
      </c>
    </row>
    <row r="70" spans="1:19" x14ac:dyDescent="0.25">
      <c r="A70" s="1">
        <v>69</v>
      </c>
      <c r="B70" t="s">
        <v>175</v>
      </c>
      <c r="C70">
        <v>30</v>
      </c>
      <c r="D70" t="str">
        <f t="shared" si="1"/>
        <v>Thirties</v>
      </c>
      <c r="E70">
        <v>26</v>
      </c>
      <c r="F70">
        <v>92</v>
      </c>
      <c r="G70">
        <v>20</v>
      </c>
      <c r="H70">
        <v>3</v>
      </c>
      <c r="I70">
        <v>0</v>
      </c>
      <c r="J70" s="7">
        <v>1513630.4</v>
      </c>
      <c r="K70">
        <v>285.7</v>
      </c>
      <c r="L70">
        <v>67.599999999999994</v>
      </c>
      <c r="M70">
        <v>68</v>
      </c>
      <c r="N70">
        <v>1.782</v>
      </c>
      <c r="O70">
        <v>55.2</v>
      </c>
      <c r="P70">
        <v>9</v>
      </c>
      <c r="Q70">
        <v>312</v>
      </c>
      <c r="R70">
        <v>1102</v>
      </c>
      <c r="S70">
        <v>214</v>
      </c>
    </row>
    <row r="71" spans="1:19" x14ac:dyDescent="0.25">
      <c r="A71" s="1">
        <v>70</v>
      </c>
      <c r="B71" t="s">
        <v>159</v>
      </c>
      <c r="C71">
        <v>31</v>
      </c>
      <c r="D71" t="str">
        <f t="shared" si="1"/>
        <v>Thirties</v>
      </c>
      <c r="E71">
        <v>27</v>
      </c>
      <c r="F71">
        <v>98</v>
      </c>
      <c r="G71">
        <v>22</v>
      </c>
      <c r="H71">
        <v>2</v>
      </c>
      <c r="I71">
        <v>0</v>
      </c>
      <c r="J71" s="7">
        <v>1509542.8</v>
      </c>
      <c r="K71">
        <v>282.2</v>
      </c>
      <c r="L71">
        <v>66.3</v>
      </c>
      <c r="M71">
        <v>66.900000000000006</v>
      </c>
      <c r="N71">
        <v>1.7669999999999999</v>
      </c>
      <c r="O71">
        <v>42.4</v>
      </c>
      <c r="P71">
        <v>12</v>
      </c>
      <c r="Q71">
        <v>338</v>
      </c>
      <c r="R71">
        <v>1137</v>
      </c>
      <c r="S71">
        <v>260</v>
      </c>
    </row>
    <row r="72" spans="1:19" x14ac:dyDescent="0.25">
      <c r="A72" s="1">
        <v>71</v>
      </c>
      <c r="B72" t="s">
        <v>157</v>
      </c>
      <c r="C72">
        <v>27</v>
      </c>
      <c r="D72" t="str">
        <f t="shared" si="1"/>
        <v>Twenties</v>
      </c>
      <c r="E72">
        <v>26</v>
      </c>
      <c r="F72">
        <v>80</v>
      </c>
      <c r="G72">
        <v>13</v>
      </c>
      <c r="H72">
        <v>3</v>
      </c>
      <c r="I72">
        <v>0</v>
      </c>
      <c r="J72" s="7">
        <v>1482835.9</v>
      </c>
      <c r="K72">
        <v>291.7</v>
      </c>
      <c r="L72">
        <v>64.3</v>
      </c>
      <c r="M72">
        <v>66</v>
      </c>
      <c r="N72">
        <v>1.7589999999999999</v>
      </c>
      <c r="O72">
        <v>50.8</v>
      </c>
      <c r="P72">
        <v>8</v>
      </c>
      <c r="Q72">
        <v>280</v>
      </c>
      <c r="R72">
        <v>927</v>
      </c>
      <c r="S72">
        <v>199</v>
      </c>
    </row>
    <row r="73" spans="1:19" x14ac:dyDescent="0.25">
      <c r="A73" s="1">
        <v>72</v>
      </c>
      <c r="B73" t="s">
        <v>40</v>
      </c>
      <c r="C73">
        <v>44</v>
      </c>
      <c r="D73" t="str">
        <f t="shared" si="1"/>
        <v>Forties/Fifties</v>
      </c>
      <c r="E73">
        <v>29</v>
      </c>
      <c r="F73">
        <v>90</v>
      </c>
      <c r="G73">
        <v>19</v>
      </c>
      <c r="H73">
        <v>3</v>
      </c>
      <c r="I73">
        <v>0</v>
      </c>
      <c r="J73" s="7">
        <v>1477970.8</v>
      </c>
      <c r="K73">
        <v>278.60000000000002</v>
      </c>
      <c r="L73">
        <v>60.4</v>
      </c>
      <c r="M73">
        <v>63</v>
      </c>
      <c r="N73">
        <v>1.7490000000000001</v>
      </c>
      <c r="O73">
        <v>53</v>
      </c>
      <c r="P73">
        <v>4</v>
      </c>
      <c r="Q73">
        <v>324</v>
      </c>
      <c r="R73">
        <v>1020</v>
      </c>
      <c r="S73">
        <v>243</v>
      </c>
    </row>
    <row r="74" spans="1:19" x14ac:dyDescent="0.25">
      <c r="A74" s="1">
        <v>73</v>
      </c>
      <c r="B74" t="s">
        <v>51</v>
      </c>
      <c r="C74">
        <v>37</v>
      </c>
      <c r="D74" t="str">
        <f t="shared" si="1"/>
        <v>Thirties</v>
      </c>
      <c r="E74">
        <v>17</v>
      </c>
      <c r="F74">
        <v>56</v>
      </c>
      <c r="G74">
        <v>13</v>
      </c>
      <c r="H74">
        <v>3</v>
      </c>
      <c r="I74">
        <v>0</v>
      </c>
      <c r="J74" s="7">
        <v>1451439.8</v>
      </c>
      <c r="K74">
        <v>278.10000000000002</v>
      </c>
      <c r="L74">
        <v>62.6</v>
      </c>
      <c r="M74">
        <v>63</v>
      </c>
      <c r="N74">
        <v>1.7589999999999999</v>
      </c>
      <c r="O74">
        <v>51.4</v>
      </c>
      <c r="P74">
        <v>2</v>
      </c>
      <c r="Q74">
        <v>192</v>
      </c>
      <c r="R74">
        <v>643</v>
      </c>
      <c r="S74">
        <v>151</v>
      </c>
    </row>
    <row r="75" spans="1:19" x14ac:dyDescent="0.25">
      <c r="A75" s="1">
        <v>74</v>
      </c>
      <c r="B75" t="s">
        <v>26</v>
      </c>
      <c r="C75">
        <v>48</v>
      </c>
      <c r="D75" t="str">
        <f t="shared" si="1"/>
        <v>Forties/Fifties</v>
      </c>
      <c r="E75">
        <v>23</v>
      </c>
      <c r="F75">
        <v>80</v>
      </c>
      <c r="G75">
        <v>17</v>
      </c>
      <c r="H75">
        <v>4</v>
      </c>
      <c r="I75">
        <v>0</v>
      </c>
      <c r="J75" s="7">
        <v>1451059</v>
      </c>
      <c r="K75">
        <v>277.5</v>
      </c>
      <c r="L75">
        <v>66.5</v>
      </c>
      <c r="M75">
        <v>65.599999999999994</v>
      </c>
      <c r="N75">
        <v>1.736</v>
      </c>
      <c r="O75">
        <v>50.3</v>
      </c>
      <c r="P75">
        <v>3</v>
      </c>
      <c r="Q75">
        <v>293</v>
      </c>
      <c r="R75">
        <v>936</v>
      </c>
      <c r="S75">
        <v>187</v>
      </c>
    </row>
    <row r="76" spans="1:19" x14ac:dyDescent="0.25">
      <c r="A76" s="1">
        <v>75</v>
      </c>
      <c r="B76" t="s">
        <v>176</v>
      </c>
      <c r="C76">
        <v>32</v>
      </c>
      <c r="D76" t="str">
        <f t="shared" si="1"/>
        <v>Thirties</v>
      </c>
      <c r="E76">
        <v>30</v>
      </c>
      <c r="F76">
        <v>100</v>
      </c>
      <c r="G76">
        <v>21</v>
      </c>
      <c r="H76">
        <v>4</v>
      </c>
      <c r="I76">
        <v>0</v>
      </c>
      <c r="J76" s="7">
        <v>1441724.6</v>
      </c>
      <c r="K76">
        <v>287.2</v>
      </c>
      <c r="L76">
        <v>66.5</v>
      </c>
      <c r="M76">
        <v>65</v>
      </c>
      <c r="N76">
        <v>1.7649999999999999</v>
      </c>
      <c r="O76">
        <v>46.4</v>
      </c>
      <c r="P76">
        <v>7</v>
      </c>
      <c r="Q76">
        <v>361</v>
      </c>
      <c r="R76">
        <v>1132</v>
      </c>
      <c r="S76">
        <v>274</v>
      </c>
    </row>
    <row r="77" spans="1:19" x14ac:dyDescent="0.25">
      <c r="A77" s="1">
        <v>76</v>
      </c>
      <c r="B77" t="s">
        <v>146</v>
      </c>
      <c r="C77">
        <v>30</v>
      </c>
      <c r="D77" t="str">
        <f t="shared" si="1"/>
        <v>Thirties</v>
      </c>
      <c r="E77">
        <v>28</v>
      </c>
      <c r="F77">
        <v>76</v>
      </c>
      <c r="G77">
        <v>12</v>
      </c>
      <c r="H77">
        <v>1</v>
      </c>
      <c r="I77">
        <v>1</v>
      </c>
      <c r="J77" s="7">
        <v>1385688.8</v>
      </c>
      <c r="K77">
        <v>300.39999999999998</v>
      </c>
      <c r="L77">
        <v>56</v>
      </c>
      <c r="M77">
        <v>63.2</v>
      </c>
      <c r="N77">
        <v>1.804</v>
      </c>
      <c r="O77">
        <v>44.7</v>
      </c>
      <c r="P77">
        <v>8</v>
      </c>
      <c r="Q77">
        <v>240</v>
      </c>
      <c r="R77">
        <v>851</v>
      </c>
      <c r="S77">
        <v>231</v>
      </c>
    </row>
    <row r="78" spans="1:19" x14ac:dyDescent="0.25">
      <c r="A78" s="1">
        <v>77</v>
      </c>
      <c r="B78" t="s">
        <v>140</v>
      </c>
      <c r="C78">
        <v>23</v>
      </c>
      <c r="D78" t="str">
        <f t="shared" si="1"/>
        <v>Twenties</v>
      </c>
      <c r="E78">
        <v>24</v>
      </c>
      <c r="F78">
        <v>75</v>
      </c>
      <c r="G78">
        <v>14</v>
      </c>
      <c r="H78">
        <v>3</v>
      </c>
      <c r="I78">
        <v>0</v>
      </c>
      <c r="J78" s="7">
        <v>1380579.1</v>
      </c>
      <c r="K78">
        <v>291</v>
      </c>
      <c r="L78">
        <v>53.3</v>
      </c>
      <c r="M78">
        <v>65</v>
      </c>
      <c r="N78">
        <v>1.734</v>
      </c>
      <c r="O78">
        <v>50.9</v>
      </c>
      <c r="P78">
        <v>7</v>
      </c>
      <c r="Q78">
        <v>292</v>
      </c>
      <c r="R78">
        <v>814</v>
      </c>
      <c r="S78">
        <v>205</v>
      </c>
    </row>
    <row r="79" spans="1:19" x14ac:dyDescent="0.25">
      <c r="A79" s="1">
        <v>78</v>
      </c>
      <c r="B79" t="s">
        <v>195</v>
      </c>
      <c r="C79">
        <v>33</v>
      </c>
      <c r="D79" t="str">
        <f t="shared" si="1"/>
        <v>Thirties</v>
      </c>
      <c r="E79">
        <v>17</v>
      </c>
      <c r="F79">
        <v>60</v>
      </c>
      <c r="G79">
        <v>13</v>
      </c>
      <c r="H79">
        <v>2</v>
      </c>
      <c r="I79">
        <v>0</v>
      </c>
      <c r="J79" s="7">
        <v>1369258.9</v>
      </c>
      <c r="K79">
        <v>297.7</v>
      </c>
      <c r="L79">
        <v>64.2</v>
      </c>
      <c r="M79">
        <v>66.2</v>
      </c>
      <c r="N79">
        <v>1.7869999999999999</v>
      </c>
      <c r="O79">
        <v>47</v>
      </c>
      <c r="P79">
        <v>8</v>
      </c>
      <c r="Q79">
        <v>197</v>
      </c>
      <c r="R79">
        <v>699</v>
      </c>
      <c r="S79">
        <v>160</v>
      </c>
    </row>
    <row r="80" spans="1:19" x14ac:dyDescent="0.25">
      <c r="A80" s="1">
        <v>79</v>
      </c>
      <c r="B80" t="s">
        <v>145</v>
      </c>
      <c r="C80">
        <v>32</v>
      </c>
      <c r="D80" t="str">
        <f t="shared" si="1"/>
        <v>Thirties</v>
      </c>
      <c r="E80">
        <v>26</v>
      </c>
      <c r="F80">
        <v>85</v>
      </c>
      <c r="G80">
        <v>17</v>
      </c>
      <c r="H80">
        <v>4</v>
      </c>
      <c r="I80">
        <v>0</v>
      </c>
      <c r="J80" s="7">
        <v>1359890</v>
      </c>
      <c r="K80">
        <v>298.89999999999998</v>
      </c>
      <c r="L80">
        <v>59.5</v>
      </c>
      <c r="M80">
        <v>66.5</v>
      </c>
      <c r="N80">
        <v>1.774</v>
      </c>
      <c r="O80">
        <v>49.2</v>
      </c>
      <c r="P80">
        <v>10</v>
      </c>
      <c r="Q80">
        <v>306</v>
      </c>
      <c r="R80">
        <v>965</v>
      </c>
      <c r="S80">
        <v>219</v>
      </c>
    </row>
    <row r="81" spans="1:19" x14ac:dyDescent="0.25">
      <c r="A81" s="1">
        <v>80</v>
      </c>
      <c r="B81" t="s">
        <v>46</v>
      </c>
      <c r="C81">
        <v>37</v>
      </c>
      <c r="D81" t="str">
        <f t="shared" si="1"/>
        <v>Thirties</v>
      </c>
      <c r="E81">
        <v>28</v>
      </c>
      <c r="F81">
        <v>91</v>
      </c>
      <c r="G81">
        <v>17</v>
      </c>
      <c r="H81">
        <v>4</v>
      </c>
      <c r="I81">
        <v>0</v>
      </c>
      <c r="J81" s="7">
        <v>1348393.4</v>
      </c>
      <c r="K81">
        <v>295.5</v>
      </c>
      <c r="L81">
        <v>58.8</v>
      </c>
      <c r="M81">
        <v>66.7</v>
      </c>
      <c r="N81">
        <v>1.7889999999999999</v>
      </c>
      <c r="O81">
        <v>46.9</v>
      </c>
      <c r="P81">
        <v>8</v>
      </c>
      <c r="Q81">
        <v>317</v>
      </c>
      <c r="R81">
        <v>1038</v>
      </c>
      <c r="S81">
        <v>250</v>
      </c>
    </row>
    <row r="82" spans="1:19" x14ac:dyDescent="0.25">
      <c r="A82" s="1">
        <v>81</v>
      </c>
      <c r="B82" t="s">
        <v>150</v>
      </c>
      <c r="C82">
        <v>29</v>
      </c>
      <c r="D82" t="str">
        <f t="shared" si="1"/>
        <v>Twenties</v>
      </c>
      <c r="E82">
        <v>28</v>
      </c>
      <c r="F82">
        <v>96</v>
      </c>
      <c r="G82">
        <v>21</v>
      </c>
      <c r="H82">
        <v>1</v>
      </c>
      <c r="I82">
        <v>0</v>
      </c>
      <c r="J82" s="7">
        <v>1343411.6</v>
      </c>
      <c r="K82">
        <v>296.2</v>
      </c>
      <c r="L82">
        <v>64.900000000000006</v>
      </c>
      <c r="M82">
        <v>67.599999999999994</v>
      </c>
      <c r="N82">
        <v>1.7529999999999999</v>
      </c>
      <c r="O82">
        <v>51</v>
      </c>
      <c r="P82">
        <v>7</v>
      </c>
      <c r="Q82">
        <v>367</v>
      </c>
      <c r="R82">
        <v>1076</v>
      </c>
      <c r="S82">
        <v>247</v>
      </c>
    </row>
    <row r="83" spans="1:19" x14ac:dyDescent="0.25">
      <c r="A83" s="1">
        <v>82</v>
      </c>
      <c r="B83" t="s">
        <v>163</v>
      </c>
      <c r="C83">
        <v>31</v>
      </c>
      <c r="D83" t="str">
        <f t="shared" si="1"/>
        <v>Thirties</v>
      </c>
      <c r="E83">
        <v>21</v>
      </c>
      <c r="F83">
        <v>62</v>
      </c>
      <c r="G83">
        <v>12</v>
      </c>
      <c r="H83">
        <v>1</v>
      </c>
      <c r="I83">
        <v>0</v>
      </c>
      <c r="J83" s="7">
        <v>1342197.5</v>
      </c>
      <c r="K83">
        <v>286.10000000000002</v>
      </c>
      <c r="L83">
        <v>56.2</v>
      </c>
      <c r="M83">
        <v>61.1</v>
      </c>
      <c r="N83">
        <v>1.7669999999999999</v>
      </c>
      <c r="O83">
        <v>59.3</v>
      </c>
      <c r="P83">
        <v>4</v>
      </c>
      <c r="Q83">
        <v>211</v>
      </c>
      <c r="R83">
        <v>705</v>
      </c>
      <c r="S83">
        <v>164</v>
      </c>
    </row>
    <row r="84" spans="1:19" x14ac:dyDescent="0.25">
      <c r="A84" s="1">
        <v>83</v>
      </c>
      <c r="B84" t="s">
        <v>182</v>
      </c>
      <c r="C84">
        <v>39</v>
      </c>
      <c r="D84" t="str">
        <f t="shared" si="1"/>
        <v>Thirties</v>
      </c>
      <c r="E84">
        <v>12</v>
      </c>
      <c r="F84">
        <v>38</v>
      </c>
      <c r="G84">
        <v>9</v>
      </c>
      <c r="H84">
        <v>2</v>
      </c>
      <c r="I84">
        <v>0</v>
      </c>
      <c r="J84" s="7">
        <v>1329822.6000000001</v>
      </c>
      <c r="K84" t="s">
        <v>53</v>
      </c>
      <c r="L84" t="s">
        <v>53</v>
      </c>
      <c r="M84" t="s">
        <v>53</v>
      </c>
      <c r="N84" t="s">
        <v>53</v>
      </c>
      <c r="O84" t="s">
        <v>53</v>
      </c>
      <c r="P84">
        <v>3</v>
      </c>
      <c r="Q84">
        <v>139</v>
      </c>
      <c r="R84">
        <v>415</v>
      </c>
      <c r="S84">
        <v>112</v>
      </c>
    </row>
    <row r="85" spans="1:19" x14ac:dyDescent="0.25">
      <c r="A85" s="1">
        <v>84</v>
      </c>
      <c r="B85" t="s">
        <v>54</v>
      </c>
      <c r="C85">
        <v>39</v>
      </c>
      <c r="D85" t="str">
        <f t="shared" si="1"/>
        <v>Thirties</v>
      </c>
      <c r="E85">
        <v>25</v>
      </c>
      <c r="F85">
        <v>84</v>
      </c>
      <c r="G85">
        <v>18</v>
      </c>
      <c r="H85">
        <v>3</v>
      </c>
      <c r="I85">
        <v>0</v>
      </c>
      <c r="J85" s="7">
        <v>1315080.3</v>
      </c>
      <c r="K85">
        <v>286.39999999999998</v>
      </c>
      <c r="L85">
        <v>60.1</v>
      </c>
      <c r="M85">
        <v>64.400000000000006</v>
      </c>
      <c r="N85">
        <v>1.7689999999999999</v>
      </c>
      <c r="O85">
        <v>47.4</v>
      </c>
      <c r="P85">
        <v>7</v>
      </c>
      <c r="Q85">
        <v>286</v>
      </c>
      <c r="R85">
        <v>973</v>
      </c>
      <c r="S85">
        <v>207</v>
      </c>
    </row>
    <row r="86" spans="1:19" x14ac:dyDescent="0.25">
      <c r="A86" s="1">
        <v>85</v>
      </c>
      <c r="B86" t="s">
        <v>197</v>
      </c>
      <c r="C86">
        <v>28</v>
      </c>
      <c r="D86" t="str">
        <f t="shared" si="1"/>
        <v>Twenties</v>
      </c>
      <c r="E86">
        <v>21</v>
      </c>
      <c r="F86">
        <v>71</v>
      </c>
      <c r="G86">
        <v>16</v>
      </c>
      <c r="H86">
        <v>2</v>
      </c>
      <c r="I86">
        <v>0</v>
      </c>
      <c r="J86" s="7">
        <v>1300074.8</v>
      </c>
      <c r="K86">
        <v>300</v>
      </c>
      <c r="L86">
        <v>59.6</v>
      </c>
      <c r="M86">
        <v>65.599999999999994</v>
      </c>
      <c r="N86">
        <v>1.766</v>
      </c>
      <c r="O86">
        <v>44</v>
      </c>
      <c r="P86">
        <v>6</v>
      </c>
      <c r="Q86">
        <v>261</v>
      </c>
      <c r="R86">
        <v>795</v>
      </c>
      <c r="S86">
        <v>198</v>
      </c>
    </row>
    <row r="87" spans="1:19" x14ac:dyDescent="0.25">
      <c r="A87" s="1">
        <v>86</v>
      </c>
      <c r="B87" t="s">
        <v>155</v>
      </c>
      <c r="C87">
        <v>36</v>
      </c>
      <c r="D87" t="str">
        <f t="shared" si="1"/>
        <v>Thirties</v>
      </c>
      <c r="E87">
        <v>29</v>
      </c>
      <c r="F87">
        <v>96</v>
      </c>
      <c r="G87">
        <v>19</v>
      </c>
      <c r="H87">
        <v>4</v>
      </c>
      <c r="I87">
        <v>0</v>
      </c>
      <c r="J87" s="7">
        <v>1275738</v>
      </c>
      <c r="K87">
        <v>278.5</v>
      </c>
      <c r="L87">
        <v>65.900000000000006</v>
      </c>
      <c r="M87">
        <v>64.400000000000006</v>
      </c>
      <c r="N87">
        <v>1.7569999999999999</v>
      </c>
      <c r="O87">
        <v>46</v>
      </c>
      <c r="P87">
        <v>6</v>
      </c>
      <c r="Q87">
        <v>335</v>
      </c>
      <c r="R87">
        <v>1109</v>
      </c>
      <c r="S87">
        <v>259</v>
      </c>
    </row>
    <row r="88" spans="1:19" x14ac:dyDescent="0.25">
      <c r="A88" s="1">
        <v>87</v>
      </c>
      <c r="B88" t="s">
        <v>83</v>
      </c>
      <c r="C88">
        <v>42</v>
      </c>
      <c r="D88" t="str">
        <f t="shared" si="1"/>
        <v>Forties/Fifties</v>
      </c>
      <c r="E88">
        <v>18</v>
      </c>
      <c r="F88">
        <v>56</v>
      </c>
      <c r="G88">
        <v>12</v>
      </c>
      <c r="H88">
        <v>2</v>
      </c>
      <c r="I88">
        <v>0</v>
      </c>
      <c r="J88" s="7">
        <v>1223104.3</v>
      </c>
      <c r="K88">
        <v>292.3</v>
      </c>
      <c r="L88">
        <v>61.2</v>
      </c>
      <c r="M88">
        <v>63.7</v>
      </c>
      <c r="N88">
        <v>1.754</v>
      </c>
      <c r="O88">
        <v>49.5</v>
      </c>
      <c r="P88">
        <v>5</v>
      </c>
      <c r="Q88">
        <v>207</v>
      </c>
      <c r="R88">
        <v>610</v>
      </c>
      <c r="S88">
        <v>159</v>
      </c>
    </row>
    <row r="89" spans="1:19" x14ac:dyDescent="0.25">
      <c r="A89" s="1">
        <v>88</v>
      </c>
      <c r="B89" t="s">
        <v>173</v>
      </c>
      <c r="C89">
        <v>30</v>
      </c>
      <c r="D89" t="str">
        <f t="shared" si="1"/>
        <v>Thirties</v>
      </c>
      <c r="E89">
        <v>19</v>
      </c>
      <c r="F89">
        <v>65</v>
      </c>
      <c r="G89">
        <v>13</v>
      </c>
      <c r="H89">
        <v>2</v>
      </c>
      <c r="I89">
        <v>0</v>
      </c>
      <c r="J89" s="7">
        <v>1200381.1000000001</v>
      </c>
      <c r="K89">
        <v>303.39999999999998</v>
      </c>
      <c r="L89">
        <v>55.6</v>
      </c>
      <c r="M89">
        <v>65.400000000000006</v>
      </c>
      <c r="N89">
        <v>1.748</v>
      </c>
      <c r="O89">
        <v>49.1</v>
      </c>
      <c r="P89">
        <v>8</v>
      </c>
      <c r="Q89">
        <v>246</v>
      </c>
      <c r="R89">
        <v>734</v>
      </c>
      <c r="S89">
        <v>156</v>
      </c>
    </row>
    <row r="90" spans="1:19" x14ac:dyDescent="0.25">
      <c r="A90" s="1">
        <v>89</v>
      </c>
      <c r="B90" t="s">
        <v>106</v>
      </c>
      <c r="C90">
        <v>35</v>
      </c>
      <c r="D90" t="str">
        <f t="shared" si="1"/>
        <v>Thirties</v>
      </c>
      <c r="E90">
        <v>31</v>
      </c>
      <c r="F90">
        <v>109</v>
      </c>
      <c r="G90">
        <v>24</v>
      </c>
      <c r="H90">
        <v>2</v>
      </c>
      <c r="I90">
        <v>0</v>
      </c>
      <c r="J90" s="7">
        <v>1171395.1000000001</v>
      </c>
      <c r="K90">
        <v>287.89999999999998</v>
      </c>
      <c r="L90">
        <v>67.900000000000006</v>
      </c>
      <c r="M90">
        <v>64.5</v>
      </c>
      <c r="N90">
        <v>1.7809999999999999</v>
      </c>
      <c r="O90">
        <v>44.7</v>
      </c>
      <c r="P90">
        <v>7</v>
      </c>
      <c r="Q90">
        <v>359</v>
      </c>
      <c r="R90">
        <v>1262</v>
      </c>
      <c r="S90">
        <v>294</v>
      </c>
    </row>
    <row r="91" spans="1:19" x14ac:dyDescent="0.25">
      <c r="A91" s="1">
        <v>90</v>
      </c>
      <c r="B91" t="s">
        <v>205</v>
      </c>
      <c r="C91">
        <v>35</v>
      </c>
      <c r="D91" t="str">
        <f t="shared" si="1"/>
        <v>Thirties</v>
      </c>
      <c r="E91">
        <v>24</v>
      </c>
      <c r="F91">
        <v>77</v>
      </c>
      <c r="G91">
        <v>14</v>
      </c>
      <c r="H91">
        <v>2</v>
      </c>
      <c r="I91">
        <v>0</v>
      </c>
      <c r="J91" s="7">
        <v>1168072.5</v>
      </c>
      <c r="K91">
        <v>287.39999999999998</v>
      </c>
      <c r="L91">
        <v>66.099999999999994</v>
      </c>
      <c r="M91">
        <v>68.099999999999994</v>
      </c>
      <c r="N91">
        <v>1.792</v>
      </c>
      <c r="O91">
        <v>36.700000000000003</v>
      </c>
      <c r="P91">
        <v>5</v>
      </c>
      <c r="Q91">
        <v>264</v>
      </c>
      <c r="R91">
        <v>905</v>
      </c>
      <c r="S91">
        <v>188</v>
      </c>
    </row>
    <row r="92" spans="1:19" x14ac:dyDescent="0.25">
      <c r="A92" s="1">
        <v>91</v>
      </c>
      <c r="B92" t="s">
        <v>62</v>
      </c>
      <c r="C92">
        <v>48</v>
      </c>
      <c r="D92" t="str">
        <f t="shared" si="1"/>
        <v>Forties/Fifties</v>
      </c>
      <c r="E92">
        <v>11</v>
      </c>
      <c r="F92">
        <v>40</v>
      </c>
      <c r="G92">
        <v>11</v>
      </c>
      <c r="H92">
        <v>2</v>
      </c>
      <c r="I92">
        <v>0</v>
      </c>
      <c r="J92" s="7">
        <v>1154746.8999999999</v>
      </c>
      <c r="K92" t="s">
        <v>53</v>
      </c>
      <c r="L92" t="s">
        <v>53</v>
      </c>
      <c r="M92" t="s">
        <v>53</v>
      </c>
      <c r="N92" t="s">
        <v>53</v>
      </c>
      <c r="O92" t="s">
        <v>53</v>
      </c>
      <c r="P92">
        <v>1</v>
      </c>
      <c r="Q92">
        <v>144</v>
      </c>
      <c r="R92">
        <v>459</v>
      </c>
      <c r="S92">
        <v>105</v>
      </c>
    </row>
    <row r="93" spans="1:19" x14ac:dyDescent="0.25">
      <c r="A93" s="1">
        <v>92</v>
      </c>
      <c r="B93" t="s">
        <v>194</v>
      </c>
      <c r="C93">
        <v>26</v>
      </c>
      <c r="D93" t="str">
        <f t="shared" si="1"/>
        <v>Twenties</v>
      </c>
      <c r="E93">
        <v>29</v>
      </c>
      <c r="F93">
        <v>93</v>
      </c>
      <c r="G93">
        <v>18</v>
      </c>
      <c r="H93">
        <v>1</v>
      </c>
      <c r="I93">
        <v>0</v>
      </c>
      <c r="J93" s="7">
        <v>1151496.3999999999</v>
      </c>
      <c r="K93">
        <v>281.3</v>
      </c>
      <c r="L93">
        <v>61.1</v>
      </c>
      <c r="M93">
        <v>64.2</v>
      </c>
      <c r="N93">
        <v>1.754</v>
      </c>
      <c r="O93">
        <v>55.6</v>
      </c>
      <c r="P93">
        <v>4</v>
      </c>
      <c r="Q93">
        <v>323</v>
      </c>
      <c r="R93">
        <v>1087</v>
      </c>
      <c r="S93">
        <v>234</v>
      </c>
    </row>
    <row r="94" spans="1:19" x14ac:dyDescent="0.25">
      <c r="A94" s="1">
        <v>93</v>
      </c>
      <c r="B94" t="s">
        <v>177</v>
      </c>
      <c r="C94">
        <v>33</v>
      </c>
      <c r="D94" t="str">
        <f t="shared" si="1"/>
        <v>Thirties</v>
      </c>
      <c r="E94">
        <v>26</v>
      </c>
      <c r="F94">
        <v>86</v>
      </c>
      <c r="G94">
        <v>17</v>
      </c>
      <c r="H94">
        <v>4</v>
      </c>
      <c r="I94">
        <v>0</v>
      </c>
      <c r="J94" s="7">
        <v>1145299.3999999999</v>
      </c>
      <c r="K94">
        <v>276.7</v>
      </c>
      <c r="L94">
        <v>70.400000000000006</v>
      </c>
      <c r="M94">
        <v>65.900000000000006</v>
      </c>
      <c r="N94">
        <v>1.7869999999999999</v>
      </c>
      <c r="O94">
        <v>52.3</v>
      </c>
      <c r="P94">
        <v>4</v>
      </c>
      <c r="Q94">
        <v>272</v>
      </c>
      <c r="R94">
        <v>1033</v>
      </c>
      <c r="S94">
        <v>215</v>
      </c>
    </row>
    <row r="95" spans="1:19" x14ac:dyDescent="0.25">
      <c r="A95" s="1">
        <v>94</v>
      </c>
      <c r="B95" t="s">
        <v>88</v>
      </c>
      <c r="C95">
        <v>36</v>
      </c>
      <c r="D95" t="str">
        <f t="shared" si="1"/>
        <v>Thirties</v>
      </c>
      <c r="E95">
        <v>28</v>
      </c>
      <c r="F95">
        <v>97</v>
      </c>
      <c r="G95">
        <v>20</v>
      </c>
      <c r="H95">
        <v>3</v>
      </c>
      <c r="I95">
        <v>0</v>
      </c>
      <c r="J95" s="7">
        <v>1138323.8</v>
      </c>
      <c r="K95">
        <v>279.10000000000002</v>
      </c>
      <c r="L95">
        <v>67.5</v>
      </c>
      <c r="M95">
        <v>66.400000000000006</v>
      </c>
      <c r="N95">
        <v>1.764</v>
      </c>
      <c r="O95">
        <v>54.9</v>
      </c>
      <c r="P95">
        <v>2</v>
      </c>
      <c r="Q95">
        <v>336</v>
      </c>
      <c r="R95">
        <v>1150</v>
      </c>
      <c r="S95">
        <v>228</v>
      </c>
    </row>
    <row r="96" spans="1:19" x14ac:dyDescent="0.25">
      <c r="A96" s="1">
        <v>95</v>
      </c>
      <c r="B96" t="s">
        <v>135</v>
      </c>
      <c r="C96">
        <v>32</v>
      </c>
      <c r="D96" t="str">
        <f t="shared" si="1"/>
        <v>Thirties</v>
      </c>
      <c r="E96">
        <v>12</v>
      </c>
      <c r="F96">
        <v>44</v>
      </c>
      <c r="G96">
        <v>12</v>
      </c>
      <c r="H96">
        <v>2</v>
      </c>
      <c r="I96">
        <v>0</v>
      </c>
      <c r="J96" s="7">
        <v>1116574.3999999999</v>
      </c>
      <c r="K96" t="s">
        <v>53</v>
      </c>
      <c r="L96" t="s">
        <v>53</v>
      </c>
      <c r="M96" t="s">
        <v>53</v>
      </c>
      <c r="N96" t="s">
        <v>53</v>
      </c>
      <c r="O96" t="s">
        <v>53</v>
      </c>
      <c r="P96">
        <v>3</v>
      </c>
      <c r="Q96">
        <v>140</v>
      </c>
      <c r="R96">
        <v>537</v>
      </c>
      <c r="S96">
        <v>101</v>
      </c>
    </row>
    <row r="97" spans="1:19" x14ac:dyDescent="0.25">
      <c r="A97" s="1">
        <v>96</v>
      </c>
      <c r="B97" t="s">
        <v>95</v>
      </c>
      <c r="C97">
        <v>32</v>
      </c>
      <c r="D97" t="str">
        <f t="shared" si="1"/>
        <v>Thirties</v>
      </c>
      <c r="E97">
        <v>24</v>
      </c>
      <c r="F97">
        <v>76</v>
      </c>
      <c r="G97">
        <v>16</v>
      </c>
      <c r="H97">
        <v>3</v>
      </c>
      <c r="I97">
        <v>0</v>
      </c>
      <c r="J97" s="7">
        <v>1115467.3</v>
      </c>
      <c r="K97">
        <v>287.5</v>
      </c>
      <c r="L97">
        <v>57.4</v>
      </c>
      <c r="M97">
        <v>65.8</v>
      </c>
      <c r="N97">
        <v>1.766</v>
      </c>
      <c r="O97">
        <v>46.6</v>
      </c>
      <c r="P97">
        <v>8</v>
      </c>
      <c r="Q97">
        <v>273</v>
      </c>
      <c r="R97">
        <v>864</v>
      </c>
      <c r="S97">
        <v>198</v>
      </c>
    </row>
    <row r="98" spans="1:19" x14ac:dyDescent="0.25">
      <c r="A98" s="1">
        <v>97</v>
      </c>
      <c r="B98" t="s">
        <v>96</v>
      </c>
      <c r="C98">
        <v>37</v>
      </c>
      <c r="D98" t="str">
        <f t="shared" si="1"/>
        <v>Thirties</v>
      </c>
      <c r="E98">
        <v>25</v>
      </c>
      <c r="F98">
        <v>80</v>
      </c>
      <c r="G98">
        <v>15</v>
      </c>
      <c r="H98">
        <v>2</v>
      </c>
      <c r="I98">
        <v>0</v>
      </c>
      <c r="J98" s="7">
        <v>1095474.1000000001</v>
      </c>
      <c r="K98">
        <v>306.10000000000002</v>
      </c>
      <c r="L98">
        <v>57.2</v>
      </c>
      <c r="M98">
        <v>65.099999999999994</v>
      </c>
      <c r="N98">
        <v>1.7809999999999999</v>
      </c>
      <c r="O98">
        <v>45.6</v>
      </c>
      <c r="P98">
        <v>10</v>
      </c>
      <c r="Q98">
        <v>307</v>
      </c>
      <c r="R98">
        <v>867</v>
      </c>
      <c r="S98">
        <v>221</v>
      </c>
    </row>
    <row r="99" spans="1:19" x14ac:dyDescent="0.25">
      <c r="A99" s="1">
        <v>98</v>
      </c>
      <c r="B99" t="s">
        <v>206</v>
      </c>
      <c r="C99">
        <v>25</v>
      </c>
      <c r="D99" t="str">
        <f t="shared" si="1"/>
        <v>Twenties</v>
      </c>
      <c r="E99">
        <v>16</v>
      </c>
      <c r="F99">
        <v>56</v>
      </c>
      <c r="G99">
        <v>12</v>
      </c>
      <c r="H99">
        <v>2</v>
      </c>
      <c r="I99">
        <v>0</v>
      </c>
      <c r="J99" s="7">
        <v>1043114.75</v>
      </c>
      <c r="K99">
        <v>307</v>
      </c>
      <c r="L99">
        <v>56.9</v>
      </c>
      <c r="M99">
        <v>65</v>
      </c>
      <c r="N99">
        <v>1.75</v>
      </c>
      <c r="O99">
        <v>52.3</v>
      </c>
      <c r="P99">
        <v>7</v>
      </c>
      <c r="Q99">
        <v>215</v>
      </c>
      <c r="R99">
        <v>617</v>
      </c>
      <c r="S99">
        <v>153</v>
      </c>
    </row>
    <row r="100" spans="1:19" x14ac:dyDescent="0.25">
      <c r="A100" s="1">
        <v>99</v>
      </c>
      <c r="B100" t="s">
        <v>141</v>
      </c>
      <c r="C100">
        <v>33</v>
      </c>
      <c r="D100" t="str">
        <f t="shared" si="1"/>
        <v>Thirties</v>
      </c>
      <c r="E100">
        <v>26</v>
      </c>
      <c r="F100">
        <v>85</v>
      </c>
      <c r="G100">
        <v>17</v>
      </c>
      <c r="H100">
        <v>1</v>
      </c>
      <c r="I100">
        <v>0</v>
      </c>
      <c r="J100" s="7">
        <v>1035446.56</v>
      </c>
      <c r="K100">
        <v>296</v>
      </c>
      <c r="L100">
        <v>56.7</v>
      </c>
      <c r="M100">
        <v>66.5</v>
      </c>
      <c r="N100">
        <v>1.788</v>
      </c>
      <c r="O100">
        <v>52.3</v>
      </c>
      <c r="P100">
        <v>7</v>
      </c>
      <c r="Q100">
        <v>284</v>
      </c>
      <c r="R100">
        <v>981</v>
      </c>
      <c r="S100">
        <v>227</v>
      </c>
    </row>
    <row r="101" spans="1:19" x14ac:dyDescent="0.25">
      <c r="A101" s="1">
        <v>100</v>
      </c>
      <c r="B101" t="s">
        <v>32</v>
      </c>
      <c r="C101">
        <v>39</v>
      </c>
      <c r="D101" t="str">
        <f t="shared" si="1"/>
        <v>Thirties</v>
      </c>
      <c r="E101">
        <v>26</v>
      </c>
      <c r="F101">
        <v>78</v>
      </c>
      <c r="G101">
        <v>14</v>
      </c>
      <c r="H101">
        <v>3</v>
      </c>
      <c r="I101">
        <v>0</v>
      </c>
      <c r="J101" s="7">
        <v>1024735.9</v>
      </c>
      <c r="K101">
        <v>294.2</v>
      </c>
      <c r="L101">
        <v>55.5</v>
      </c>
      <c r="M101">
        <v>65.400000000000006</v>
      </c>
      <c r="N101">
        <v>1.7929999999999999</v>
      </c>
      <c r="O101">
        <v>48.9</v>
      </c>
      <c r="P101">
        <v>8</v>
      </c>
      <c r="Q101">
        <v>276</v>
      </c>
      <c r="R101">
        <v>851</v>
      </c>
      <c r="S101">
        <v>233</v>
      </c>
    </row>
    <row r="102" spans="1:19" x14ac:dyDescent="0.25">
      <c r="A102" s="1">
        <v>101</v>
      </c>
      <c r="B102" t="s">
        <v>18</v>
      </c>
      <c r="C102">
        <v>52</v>
      </c>
      <c r="D102" t="str">
        <f t="shared" si="1"/>
        <v>Forties/Fifties</v>
      </c>
      <c r="E102">
        <v>25</v>
      </c>
      <c r="F102">
        <v>83</v>
      </c>
      <c r="G102">
        <v>16</v>
      </c>
      <c r="H102">
        <v>1</v>
      </c>
      <c r="I102">
        <v>0</v>
      </c>
      <c r="J102" s="7">
        <v>989027.56</v>
      </c>
      <c r="K102">
        <v>289.7</v>
      </c>
      <c r="L102">
        <v>60.7</v>
      </c>
      <c r="M102">
        <v>65.400000000000006</v>
      </c>
      <c r="N102">
        <v>1.8160000000000001</v>
      </c>
      <c r="O102">
        <v>61.4</v>
      </c>
      <c r="P102">
        <v>4</v>
      </c>
      <c r="Q102">
        <v>269</v>
      </c>
      <c r="R102">
        <v>966</v>
      </c>
      <c r="S102">
        <v>226</v>
      </c>
    </row>
    <row r="103" spans="1:19" x14ac:dyDescent="0.25">
      <c r="A103" s="1">
        <v>102</v>
      </c>
      <c r="B103" t="s">
        <v>66</v>
      </c>
      <c r="C103">
        <v>40</v>
      </c>
      <c r="D103" t="str">
        <f t="shared" si="1"/>
        <v>Forties/Fifties</v>
      </c>
      <c r="E103">
        <v>25</v>
      </c>
      <c r="F103">
        <v>83</v>
      </c>
      <c r="G103">
        <v>16</v>
      </c>
      <c r="H103">
        <v>1</v>
      </c>
      <c r="I103">
        <v>0</v>
      </c>
      <c r="J103" s="7">
        <v>982218.25</v>
      </c>
      <c r="K103">
        <v>291.3</v>
      </c>
      <c r="L103">
        <v>62.8</v>
      </c>
      <c r="M103">
        <v>68.599999999999994</v>
      </c>
      <c r="N103">
        <v>1.7889999999999999</v>
      </c>
      <c r="O103">
        <v>44.8</v>
      </c>
      <c r="P103">
        <v>9</v>
      </c>
      <c r="Q103">
        <v>283</v>
      </c>
      <c r="R103">
        <v>962</v>
      </c>
      <c r="S103">
        <v>208</v>
      </c>
    </row>
    <row r="104" spans="1:19" x14ac:dyDescent="0.25">
      <c r="A104" s="1">
        <v>103</v>
      </c>
      <c r="B104" t="s">
        <v>162</v>
      </c>
      <c r="C104">
        <v>25</v>
      </c>
      <c r="D104" t="str">
        <f t="shared" si="1"/>
        <v>Twenties</v>
      </c>
      <c r="E104">
        <v>28</v>
      </c>
      <c r="F104">
        <v>83</v>
      </c>
      <c r="G104">
        <v>15</v>
      </c>
      <c r="H104">
        <v>1</v>
      </c>
      <c r="I104">
        <v>0</v>
      </c>
      <c r="J104" s="7">
        <v>974042.5</v>
      </c>
      <c r="K104">
        <v>283.89999999999998</v>
      </c>
      <c r="L104">
        <v>66.900000000000006</v>
      </c>
      <c r="M104">
        <v>64.400000000000006</v>
      </c>
      <c r="N104">
        <v>1.8009999999999999</v>
      </c>
      <c r="O104">
        <v>54.3</v>
      </c>
      <c r="P104">
        <v>4</v>
      </c>
      <c r="Q104">
        <v>263</v>
      </c>
      <c r="R104">
        <v>965</v>
      </c>
      <c r="S104">
        <v>235</v>
      </c>
    </row>
    <row r="105" spans="1:19" x14ac:dyDescent="0.25">
      <c r="A105" s="1">
        <v>104</v>
      </c>
      <c r="B105" t="s">
        <v>161</v>
      </c>
      <c r="C105">
        <v>31</v>
      </c>
      <c r="D105" t="str">
        <f t="shared" si="1"/>
        <v>Thirties</v>
      </c>
      <c r="E105">
        <v>26</v>
      </c>
      <c r="F105">
        <v>85</v>
      </c>
      <c r="G105">
        <v>16</v>
      </c>
      <c r="H105">
        <v>3</v>
      </c>
      <c r="I105">
        <v>0</v>
      </c>
      <c r="J105" s="7">
        <v>954497.4</v>
      </c>
      <c r="K105">
        <v>287.8</v>
      </c>
      <c r="L105">
        <v>61.4</v>
      </c>
      <c r="M105">
        <v>65.3</v>
      </c>
      <c r="N105">
        <v>1.762</v>
      </c>
      <c r="O105">
        <v>40.299999999999997</v>
      </c>
      <c r="P105">
        <v>3</v>
      </c>
      <c r="Q105">
        <v>309</v>
      </c>
      <c r="R105">
        <v>967</v>
      </c>
      <c r="S105">
        <v>223</v>
      </c>
    </row>
    <row r="106" spans="1:19" x14ac:dyDescent="0.25">
      <c r="A106" s="1">
        <v>105</v>
      </c>
      <c r="B106" t="s">
        <v>130</v>
      </c>
      <c r="C106">
        <v>32</v>
      </c>
      <c r="D106" t="str">
        <f t="shared" si="1"/>
        <v>Thirties</v>
      </c>
      <c r="E106">
        <v>16</v>
      </c>
      <c r="F106">
        <v>47</v>
      </c>
      <c r="G106">
        <v>10</v>
      </c>
      <c r="H106">
        <v>1</v>
      </c>
      <c r="I106">
        <v>0</v>
      </c>
      <c r="J106" s="7">
        <v>946134.2</v>
      </c>
      <c r="K106">
        <v>300.5</v>
      </c>
      <c r="L106">
        <v>60.9</v>
      </c>
      <c r="M106">
        <v>66.400000000000006</v>
      </c>
      <c r="N106">
        <v>1.8149999999999999</v>
      </c>
      <c r="O106">
        <v>44.1</v>
      </c>
      <c r="P106">
        <v>2</v>
      </c>
      <c r="Q106">
        <v>157</v>
      </c>
      <c r="R106">
        <v>504</v>
      </c>
      <c r="S106">
        <v>149</v>
      </c>
    </row>
    <row r="107" spans="1:19" x14ac:dyDescent="0.25">
      <c r="A107" s="1">
        <v>106</v>
      </c>
      <c r="B107" t="s">
        <v>43</v>
      </c>
      <c r="C107">
        <v>34</v>
      </c>
      <c r="D107" t="str">
        <f t="shared" si="1"/>
        <v>Thirties</v>
      </c>
      <c r="E107">
        <v>24</v>
      </c>
      <c r="F107">
        <v>72</v>
      </c>
      <c r="G107">
        <v>13</v>
      </c>
      <c r="H107">
        <v>2</v>
      </c>
      <c r="I107">
        <v>0</v>
      </c>
      <c r="J107" s="7">
        <v>942558.75</v>
      </c>
      <c r="K107">
        <v>293.8</v>
      </c>
      <c r="L107">
        <v>52.3</v>
      </c>
      <c r="M107">
        <v>59.8</v>
      </c>
      <c r="N107">
        <v>1.746</v>
      </c>
      <c r="O107">
        <v>54.4</v>
      </c>
      <c r="P107">
        <v>2</v>
      </c>
      <c r="Q107">
        <v>255</v>
      </c>
      <c r="R107">
        <v>809</v>
      </c>
      <c r="S107">
        <v>201</v>
      </c>
    </row>
    <row r="108" spans="1:19" x14ac:dyDescent="0.25">
      <c r="A108" s="1">
        <v>107</v>
      </c>
      <c r="B108" t="s">
        <v>151</v>
      </c>
      <c r="C108">
        <v>30</v>
      </c>
      <c r="D108" t="str">
        <f t="shared" si="1"/>
        <v>Thirties</v>
      </c>
      <c r="E108">
        <v>22</v>
      </c>
      <c r="F108">
        <v>74</v>
      </c>
      <c r="G108">
        <v>15</v>
      </c>
      <c r="H108">
        <v>1</v>
      </c>
      <c r="I108">
        <v>0</v>
      </c>
      <c r="J108" s="7">
        <v>932300</v>
      </c>
      <c r="K108">
        <v>289.2</v>
      </c>
      <c r="L108">
        <v>62.2</v>
      </c>
      <c r="M108">
        <v>65.7</v>
      </c>
      <c r="N108">
        <v>1.768</v>
      </c>
      <c r="O108">
        <v>50.4</v>
      </c>
      <c r="P108">
        <v>3</v>
      </c>
      <c r="Q108">
        <v>271</v>
      </c>
      <c r="R108">
        <v>832</v>
      </c>
      <c r="S108">
        <v>198</v>
      </c>
    </row>
    <row r="109" spans="1:19" x14ac:dyDescent="0.25">
      <c r="A109" s="1">
        <v>108</v>
      </c>
      <c r="B109" t="s">
        <v>35</v>
      </c>
      <c r="C109">
        <v>42</v>
      </c>
      <c r="D109" t="str">
        <f t="shared" si="1"/>
        <v>Forties/Fifties</v>
      </c>
      <c r="E109">
        <v>25</v>
      </c>
      <c r="F109">
        <v>91</v>
      </c>
      <c r="G109">
        <v>21</v>
      </c>
      <c r="H109">
        <v>0</v>
      </c>
      <c r="I109">
        <v>0</v>
      </c>
      <c r="J109" s="7">
        <v>929165.9</v>
      </c>
      <c r="K109">
        <v>293.7</v>
      </c>
      <c r="L109">
        <v>59.4</v>
      </c>
      <c r="M109">
        <v>66.400000000000006</v>
      </c>
      <c r="N109">
        <v>1.782</v>
      </c>
      <c r="O109">
        <v>51.1</v>
      </c>
      <c r="P109">
        <v>13</v>
      </c>
      <c r="Q109">
        <v>303</v>
      </c>
      <c r="R109">
        <v>1035</v>
      </c>
      <c r="S109">
        <v>254</v>
      </c>
    </row>
    <row r="110" spans="1:19" x14ac:dyDescent="0.25">
      <c r="A110" s="1">
        <v>109</v>
      </c>
      <c r="B110" t="s">
        <v>190</v>
      </c>
      <c r="C110">
        <v>34</v>
      </c>
      <c r="D110" t="str">
        <f t="shared" si="1"/>
        <v>Thirties</v>
      </c>
      <c r="E110">
        <v>25</v>
      </c>
      <c r="F110">
        <v>82</v>
      </c>
      <c r="G110">
        <v>18</v>
      </c>
      <c r="H110">
        <v>1</v>
      </c>
      <c r="I110">
        <v>0</v>
      </c>
      <c r="J110" s="7">
        <v>926492.75</v>
      </c>
      <c r="K110">
        <v>288.10000000000002</v>
      </c>
      <c r="L110">
        <v>59.9</v>
      </c>
      <c r="M110">
        <v>60.8</v>
      </c>
      <c r="N110">
        <v>1.7829999999999999</v>
      </c>
      <c r="O110">
        <v>56.3</v>
      </c>
      <c r="P110">
        <v>4</v>
      </c>
      <c r="Q110">
        <v>275</v>
      </c>
      <c r="R110">
        <v>912</v>
      </c>
      <c r="S110">
        <v>245</v>
      </c>
    </row>
    <row r="111" spans="1:19" x14ac:dyDescent="0.25">
      <c r="A111" s="1">
        <v>110</v>
      </c>
      <c r="B111" t="s">
        <v>82</v>
      </c>
      <c r="C111">
        <v>34</v>
      </c>
      <c r="D111" t="str">
        <f t="shared" si="1"/>
        <v>Thirties</v>
      </c>
      <c r="E111">
        <v>25</v>
      </c>
      <c r="F111">
        <v>75</v>
      </c>
      <c r="G111">
        <v>15</v>
      </c>
      <c r="H111">
        <v>1</v>
      </c>
      <c r="I111">
        <v>0</v>
      </c>
      <c r="J111" s="7">
        <v>913397.56</v>
      </c>
      <c r="K111">
        <v>295.8</v>
      </c>
      <c r="L111">
        <v>64</v>
      </c>
      <c r="M111">
        <v>67.3</v>
      </c>
      <c r="N111">
        <v>1.792</v>
      </c>
      <c r="O111">
        <v>37.799999999999997</v>
      </c>
      <c r="P111">
        <v>4</v>
      </c>
      <c r="Q111">
        <v>266</v>
      </c>
      <c r="R111">
        <v>843</v>
      </c>
      <c r="S111">
        <v>213</v>
      </c>
    </row>
    <row r="112" spans="1:19" x14ac:dyDescent="0.25">
      <c r="A112" s="1">
        <v>111</v>
      </c>
      <c r="B112" t="s">
        <v>133</v>
      </c>
      <c r="C112">
        <v>29</v>
      </c>
      <c r="D112" t="str">
        <f t="shared" si="1"/>
        <v>Twenties</v>
      </c>
      <c r="E112">
        <v>20</v>
      </c>
      <c r="F112">
        <v>62</v>
      </c>
      <c r="G112">
        <v>10</v>
      </c>
      <c r="H112">
        <v>1</v>
      </c>
      <c r="I112">
        <v>0</v>
      </c>
      <c r="J112" s="7">
        <v>882864</v>
      </c>
      <c r="K112">
        <v>285.2</v>
      </c>
      <c r="L112">
        <v>61.4</v>
      </c>
      <c r="M112">
        <v>65.099999999999994</v>
      </c>
      <c r="N112">
        <v>1.7490000000000001</v>
      </c>
      <c r="O112">
        <v>53.2</v>
      </c>
      <c r="P112">
        <v>5</v>
      </c>
      <c r="Q112">
        <v>211</v>
      </c>
      <c r="R112">
        <v>707</v>
      </c>
      <c r="S112">
        <v>167</v>
      </c>
    </row>
    <row r="113" spans="1:19" x14ac:dyDescent="0.25">
      <c r="A113" s="1">
        <v>112</v>
      </c>
      <c r="B113" t="s">
        <v>71</v>
      </c>
      <c r="C113">
        <v>38</v>
      </c>
      <c r="D113" t="str">
        <f t="shared" si="1"/>
        <v>Thirties</v>
      </c>
      <c r="E113">
        <v>16</v>
      </c>
      <c r="F113">
        <v>56</v>
      </c>
      <c r="G113">
        <v>12</v>
      </c>
      <c r="H113">
        <v>0</v>
      </c>
      <c r="I113">
        <v>0</v>
      </c>
      <c r="J113" s="7">
        <v>877968.2</v>
      </c>
      <c r="K113">
        <v>293</v>
      </c>
      <c r="L113">
        <v>60.5</v>
      </c>
      <c r="M113">
        <v>65.8</v>
      </c>
      <c r="N113">
        <v>1.754</v>
      </c>
      <c r="O113">
        <v>49</v>
      </c>
      <c r="P113">
        <v>7</v>
      </c>
      <c r="Q113">
        <v>208</v>
      </c>
      <c r="R113">
        <v>623</v>
      </c>
      <c r="S113">
        <v>148</v>
      </c>
    </row>
    <row r="114" spans="1:19" x14ac:dyDescent="0.25">
      <c r="A114" s="1">
        <v>113</v>
      </c>
      <c r="B114" t="s">
        <v>19</v>
      </c>
      <c r="C114">
        <v>45</v>
      </c>
      <c r="D114" t="str">
        <f t="shared" si="1"/>
        <v>Forties/Fifties</v>
      </c>
      <c r="E114">
        <v>25</v>
      </c>
      <c r="F114">
        <v>65</v>
      </c>
      <c r="G114">
        <v>8</v>
      </c>
      <c r="H114">
        <v>1</v>
      </c>
      <c r="I114">
        <v>0</v>
      </c>
      <c r="J114" s="7">
        <v>854413</v>
      </c>
      <c r="K114">
        <v>271.2</v>
      </c>
      <c r="L114">
        <v>52.8</v>
      </c>
      <c r="M114">
        <v>57.4</v>
      </c>
      <c r="N114">
        <v>1.774</v>
      </c>
      <c r="O114">
        <v>61.9</v>
      </c>
      <c r="P114">
        <v>3</v>
      </c>
      <c r="Q114">
        <v>192</v>
      </c>
      <c r="R114">
        <v>748</v>
      </c>
      <c r="S114">
        <v>201</v>
      </c>
    </row>
    <row r="115" spans="1:19" x14ac:dyDescent="0.25">
      <c r="A115" s="1">
        <v>114</v>
      </c>
      <c r="B115" t="s">
        <v>78</v>
      </c>
      <c r="C115">
        <v>40</v>
      </c>
      <c r="D115" t="str">
        <f t="shared" si="1"/>
        <v>Forties/Fifties</v>
      </c>
      <c r="E115">
        <v>28</v>
      </c>
      <c r="F115">
        <v>93</v>
      </c>
      <c r="G115">
        <v>19</v>
      </c>
      <c r="H115">
        <v>0</v>
      </c>
      <c r="I115">
        <v>0</v>
      </c>
      <c r="J115" s="7">
        <v>842539.2</v>
      </c>
      <c r="K115">
        <v>278.2</v>
      </c>
      <c r="L115">
        <v>67.2</v>
      </c>
      <c r="M115">
        <v>61.5</v>
      </c>
      <c r="N115">
        <v>1.7689999999999999</v>
      </c>
      <c r="O115">
        <v>56.2</v>
      </c>
      <c r="P115">
        <v>9</v>
      </c>
      <c r="Q115">
        <v>313</v>
      </c>
      <c r="R115">
        <v>1061</v>
      </c>
      <c r="S115">
        <v>252</v>
      </c>
    </row>
    <row r="116" spans="1:19" x14ac:dyDescent="0.25">
      <c r="A116" s="1">
        <v>115</v>
      </c>
      <c r="B116" t="s">
        <v>184</v>
      </c>
      <c r="C116">
        <v>25</v>
      </c>
      <c r="D116" t="str">
        <f t="shared" si="1"/>
        <v>Twenties</v>
      </c>
      <c r="E116">
        <v>26</v>
      </c>
      <c r="F116">
        <v>85</v>
      </c>
      <c r="G116">
        <v>18</v>
      </c>
      <c r="H116">
        <v>2</v>
      </c>
      <c r="I116">
        <v>0</v>
      </c>
      <c r="J116" s="7">
        <v>840555.44</v>
      </c>
      <c r="K116">
        <v>287.60000000000002</v>
      </c>
      <c r="L116">
        <v>59</v>
      </c>
      <c r="M116">
        <v>63.5</v>
      </c>
      <c r="N116">
        <v>1.744</v>
      </c>
      <c r="O116">
        <v>51.1</v>
      </c>
      <c r="P116">
        <v>8</v>
      </c>
      <c r="Q116">
        <v>310</v>
      </c>
      <c r="R116">
        <v>960</v>
      </c>
      <c r="S116">
        <v>218</v>
      </c>
    </row>
    <row r="117" spans="1:19" x14ac:dyDescent="0.25">
      <c r="A117" s="1">
        <v>116</v>
      </c>
      <c r="B117" t="s">
        <v>100</v>
      </c>
      <c r="C117">
        <v>35</v>
      </c>
      <c r="D117" t="str">
        <f t="shared" si="1"/>
        <v>Thirties</v>
      </c>
      <c r="E117">
        <v>24</v>
      </c>
      <c r="F117">
        <v>73</v>
      </c>
      <c r="G117">
        <v>16</v>
      </c>
      <c r="H117">
        <v>1</v>
      </c>
      <c r="I117">
        <v>0</v>
      </c>
      <c r="J117" s="7">
        <v>832673.2</v>
      </c>
      <c r="K117">
        <v>288.3</v>
      </c>
      <c r="L117">
        <v>69.599999999999994</v>
      </c>
      <c r="M117">
        <v>68.099999999999994</v>
      </c>
      <c r="N117">
        <v>1.8420000000000001</v>
      </c>
      <c r="O117">
        <v>43.5</v>
      </c>
      <c r="P117">
        <v>2</v>
      </c>
      <c r="Q117">
        <v>218</v>
      </c>
      <c r="R117">
        <v>837</v>
      </c>
      <c r="S117">
        <v>216</v>
      </c>
    </row>
    <row r="118" spans="1:19" x14ac:dyDescent="0.25">
      <c r="A118" s="1">
        <v>117</v>
      </c>
      <c r="B118" t="s">
        <v>108</v>
      </c>
      <c r="C118">
        <v>36</v>
      </c>
      <c r="D118" t="str">
        <f t="shared" si="1"/>
        <v>Thirties</v>
      </c>
      <c r="E118">
        <v>25</v>
      </c>
      <c r="F118">
        <v>73</v>
      </c>
      <c r="G118">
        <v>13</v>
      </c>
      <c r="H118">
        <v>2</v>
      </c>
      <c r="I118">
        <v>0</v>
      </c>
      <c r="J118" s="7">
        <v>828605.1</v>
      </c>
      <c r="K118">
        <v>278.7</v>
      </c>
      <c r="L118">
        <v>59.5</v>
      </c>
      <c r="M118">
        <v>63.9</v>
      </c>
      <c r="N118">
        <v>1.7629999999999999</v>
      </c>
      <c r="O118">
        <v>54.6</v>
      </c>
      <c r="P118">
        <v>4</v>
      </c>
      <c r="Q118">
        <v>239</v>
      </c>
      <c r="R118">
        <v>861</v>
      </c>
      <c r="S118">
        <v>189</v>
      </c>
    </row>
    <row r="119" spans="1:19" x14ac:dyDescent="0.25">
      <c r="A119" s="1">
        <v>118</v>
      </c>
      <c r="B119" t="s">
        <v>25</v>
      </c>
      <c r="C119">
        <v>46</v>
      </c>
      <c r="D119" t="str">
        <f t="shared" si="1"/>
        <v>Forties/Fifties</v>
      </c>
      <c r="E119">
        <v>26</v>
      </c>
      <c r="F119">
        <v>90</v>
      </c>
      <c r="G119">
        <v>19</v>
      </c>
      <c r="H119">
        <v>2</v>
      </c>
      <c r="I119">
        <v>0</v>
      </c>
      <c r="J119" s="7">
        <v>826072.75</v>
      </c>
      <c r="K119">
        <v>288.8</v>
      </c>
      <c r="L119">
        <v>55.9</v>
      </c>
      <c r="M119">
        <v>63.6</v>
      </c>
      <c r="N119">
        <v>1.788</v>
      </c>
      <c r="O119">
        <v>59.2</v>
      </c>
      <c r="P119">
        <v>2</v>
      </c>
      <c r="Q119">
        <v>297</v>
      </c>
      <c r="R119">
        <v>1062</v>
      </c>
      <c r="S119">
        <v>229</v>
      </c>
    </row>
    <row r="120" spans="1:19" x14ac:dyDescent="0.25">
      <c r="A120" s="1">
        <v>119</v>
      </c>
      <c r="B120" t="s">
        <v>112</v>
      </c>
      <c r="C120">
        <v>37</v>
      </c>
      <c r="D120" t="str">
        <f t="shared" si="1"/>
        <v>Thirties</v>
      </c>
      <c r="E120">
        <v>25</v>
      </c>
      <c r="F120">
        <v>82</v>
      </c>
      <c r="G120">
        <v>17</v>
      </c>
      <c r="H120">
        <v>2</v>
      </c>
      <c r="I120">
        <v>0</v>
      </c>
      <c r="J120" s="7">
        <v>824179.1</v>
      </c>
      <c r="K120">
        <v>282.39999999999998</v>
      </c>
      <c r="L120">
        <v>59.5</v>
      </c>
      <c r="M120">
        <v>61.7</v>
      </c>
      <c r="N120">
        <v>1.764</v>
      </c>
      <c r="O120">
        <v>55.1</v>
      </c>
      <c r="P120">
        <v>5</v>
      </c>
      <c r="Q120">
        <v>259</v>
      </c>
      <c r="R120">
        <v>978</v>
      </c>
      <c r="S120">
        <v>211</v>
      </c>
    </row>
    <row r="121" spans="1:19" x14ac:dyDescent="0.25">
      <c r="A121" s="1">
        <v>120</v>
      </c>
      <c r="B121" t="s">
        <v>107</v>
      </c>
      <c r="C121">
        <v>32</v>
      </c>
      <c r="D121" t="str">
        <f t="shared" si="1"/>
        <v>Thirties</v>
      </c>
      <c r="E121">
        <v>30</v>
      </c>
      <c r="F121">
        <v>102</v>
      </c>
      <c r="G121">
        <v>22</v>
      </c>
      <c r="H121">
        <v>1</v>
      </c>
      <c r="I121">
        <v>0</v>
      </c>
      <c r="J121" s="7">
        <v>818798.56</v>
      </c>
      <c r="K121">
        <v>293</v>
      </c>
      <c r="L121">
        <v>61.1</v>
      </c>
      <c r="M121">
        <v>67</v>
      </c>
      <c r="N121">
        <v>1.8160000000000001</v>
      </c>
      <c r="O121">
        <v>49.7</v>
      </c>
      <c r="P121">
        <v>8</v>
      </c>
      <c r="Q121">
        <v>341</v>
      </c>
      <c r="R121">
        <v>1166</v>
      </c>
      <c r="S121">
        <v>300</v>
      </c>
    </row>
    <row r="122" spans="1:19" x14ac:dyDescent="0.25">
      <c r="A122" s="1">
        <v>121</v>
      </c>
      <c r="B122" t="s">
        <v>24</v>
      </c>
      <c r="C122">
        <v>43</v>
      </c>
      <c r="D122" t="str">
        <f t="shared" si="1"/>
        <v>Forties/Fifties</v>
      </c>
      <c r="E122">
        <v>22</v>
      </c>
      <c r="F122">
        <v>75</v>
      </c>
      <c r="G122">
        <v>16</v>
      </c>
      <c r="H122">
        <v>2</v>
      </c>
      <c r="I122">
        <v>0</v>
      </c>
      <c r="J122" s="7">
        <v>807949.44</v>
      </c>
      <c r="K122">
        <v>270.3</v>
      </c>
      <c r="L122">
        <v>65</v>
      </c>
      <c r="M122">
        <v>57.8</v>
      </c>
      <c r="N122">
        <v>1.758</v>
      </c>
      <c r="O122">
        <v>60.6</v>
      </c>
      <c r="P122">
        <v>2</v>
      </c>
      <c r="Q122">
        <v>239</v>
      </c>
      <c r="R122">
        <v>883</v>
      </c>
      <c r="S122">
        <v>200</v>
      </c>
    </row>
    <row r="123" spans="1:19" x14ac:dyDescent="0.25">
      <c r="A123" s="1">
        <v>122</v>
      </c>
      <c r="B123" t="s">
        <v>21</v>
      </c>
      <c r="C123">
        <v>48</v>
      </c>
      <c r="D123" t="str">
        <f t="shared" si="1"/>
        <v>Forties/Fifties</v>
      </c>
      <c r="E123">
        <v>20</v>
      </c>
      <c r="F123">
        <v>62</v>
      </c>
      <c r="G123">
        <v>13</v>
      </c>
      <c r="H123">
        <v>2</v>
      </c>
      <c r="I123">
        <v>0</v>
      </c>
      <c r="J123" s="7">
        <v>801354.7</v>
      </c>
      <c r="K123">
        <v>275.10000000000002</v>
      </c>
      <c r="L123">
        <v>75.5</v>
      </c>
      <c r="M123">
        <v>68.7</v>
      </c>
      <c r="N123">
        <v>1.7689999999999999</v>
      </c>
      <c r="O123">
        <v>44.4</v>
      </c>
      <c r="P123">
        <v>3</v>
      </c>
      <c r="Q123">
        <v>221</v>
      </c>
      <c r="R123">
        <v>730</v>
      </c>
      <c r="S123">
        <v>145</v>
      </c>
    </row>
    <row r="124" spans="1:19" x14ac:dyDescent="0.25">
      <c r="A124" s="1">
        <v>123</v>
      </c>
      <c r="B124" t="s">
        <v>109</v>
      </c>
      <c r="C124">
        <v>34</v>
      </c>
      <c r="D124" t="str">
        <f t="shared" si="1"/>
        <v>Thirties</v>
      </c>
      <c r="E124">
        <v>26</v>
      </c>
      <c r="F124">
        <v>78</v>
      </c>
      <c r="G124">
        <v>15</v>
      </c>
      <c r="H124">
        <v>1</v>
      </c>
      <c r="I124">
        <v>0</v>
      </c>
      <c r="J124" s="7">
        <v>782184.44</v>
      </c>
      <c r="K124">
        <v>294.60000000000002</v>
      </c>
      <c r="L124">
        <v>54.8</v>
      </c>
      <c r="M124">
        <v>60.5</v>
      </c>
      <c r="N124">
        <v>1.76</v>
      </c>
      <c r="O124">
        <v>53.3</v>
      </c>
      <c r="P124">
        <v>10</v>
      </c>
      <c r="Q124">
        <v>271</v>
      </c>
      <c r="R124">
        <v>852</v>
      </c>
      <c r="S124">
        <v>217</v>
      </c>
    </row>
    <row r="125" spans="1:19" x14ac:dyDescent="0.25">
      <c r="A125" s="1">
        <v>124</v>
      </c>
      <c r="B125" t="s">
        <v>180</v>
      </c>
      <c r="C125">
        <v>25</v>
      </c>
      <c r="D125" t="str">
        <f t="shared" si="1"/>
        <v>Twenties</v>
      </c>
      <c r="E125">
        <v>28</v>
      </c>
      <c r="F125">
        <v>80</v>
      </c>
      <c r="G125">
        <v>12</v>
      </c>
      <c r="H125">
        <v>1</v>
      </c>
      <c r="I125">
        <v>0</v>
      </c>
      <c r="J125" s="7">
        <v>781295</v>
      </c>
      <c r="K125">
        <v>284.2</v>
      </c>
      <c r="L125">
        <v>65.099999999999994</v>
      </c>
      <c r="M125">
        <v>64.400000000000006</v>
      </c>
      <c r="N125">
        <v>1.776</v>
      </c>
      <c r="O125">
        <v>43.6</v>
      </c>
      <c r="P125">
        <v>3</v>
      </c>
      <c r="Q125">
        <v>297</v>
      </c>
      <c r="R125">
        <v>885</v>
      </c>
      <c r="S125">
        <v>233</v>
      </c>
    </row>
    <row r="126" spans="1:19" x14ac:dyDescent="0.25">
      <c r="A126" s="1">
        <v>125</v>
      </c>
      <c r="B126" t="s">
        <v>156</v>
      </c>
      <c r="C126">
        <v>31</v>
      </c>
      <c r="D126" t="str">
        <f t="shared" si="1"/>
        <v>Thirties</v>
      </c>
      <c r="E126">
        <v>25</v>
      </c>
      <c r="F126">
        <v>59</v>
      </c>
      <c r="G126">
        <v>6</v>
      </c>
      <c r="H126">
        <v>1</v>
      </c>
      <c r="I126">
        <v>0</v>
      </c>
      <c r="J126" s="7">
        <v>763978.1</v>
      </c>
      <c r="K126">
        <v>288.2</v>
      </c>
      <c r="L126">
        <v>56.5</v>
      </c>
      <c r="M126">
        <v>62.7</v>
      </c>
      <c r="N126">
        <v>1.8149999999999999</v>
      </c>
      <c r="O126">
        <v>38.799999999999997</v>
      </c>
      <c r="P126">
        <v>3</v>
      </c>
      <c r="Q126">
        <v>190</v>
      </c>
      <c r="R126">
        <v>626</v>
      </c>
      <c r="S126">
        <v>215</v>
      </c>
    </row>
    <row r="127" spans="1:19" x14ac:dyDescent="0.25">
      <c r="A127" s="1">
        <v>126</v>
      </c>
      <c r="B127" t="s">
        <v>148</v>
      </c>
      <c r="C127">
        <v>30</v>
      </c>
      <c r="D127" t="str">
        <f t="shared" si="1"/>
        <v>Thirties</v>
      </c>
      <c r="E127">
        <v>23</v>
      </c>
      <c r="F127">
        <v>75</v>
      </c>
      <c r="G127">
        <v>16</v>
      </c>
      <c r="H127">
        <v>2</v>
      </c>
      <c r="I127">
        <v>0</v>
      </c>
      <c r="J127" s="7">
        <v>751763</v>
      </c>
      <c r="K127">
        <v>304.8</v>
      </c>
      <c r="L127">
        <v>61.2</v>
      </c>
      <c r="M127">
        <v>69.099999999999994</v>
      </c>
      <c r="N127">
        <v>1.8240000000000001</v>
      </c>
      <c r="O127">
        <v>43.7</v>
      </c>
      <c r="P127">
        <v>4</v>
      </c>
      <c r="Q127">
        <v>259</v>
      </c>
      <c r="R127">
        <v>870</v>
      </c>
      <c r="S127">
        <v>190</v>
      </c>
    </row>
    <row r="128" spans="1:19" x14ac:dyDescent="0.25">
      <c r="A128" s="1">
        <v>127</v>
      </c>
      <c r="B128" t="s">
        <v>191</v>
      </c>
      <c r="C128">
        <v>33</v>
      </c>
      <c r="D128" t="str">
        <f t="shared" si="1"/>
        <v>Thirties</v>
      </c>
      <c r="E128">
        <v>27</v>
      </c>
      <c r="F128">
        <v>80</v>
      </c>
      <c r="G128">
        <v>14</v>
      </c>
      <c r="H128">
        <v>2</v>
      </c>
      <c r="I128">
        <v>0</v>
      </c>
      <c r="J128" s="7">
        <v>735259.44</v>
      </c>
      <c r="K128">
        <v>289.60000000000002</v>
      </c>
      <c r="L128">
        <v>60.8</v>
      </c>
      <c r="M128">
        <v>64</v>
      </c>
      <c r="N128">
        <v>1.8129999999999999</v>
      </c>
      <c r="O128">
        <v>48.9</v>
      </c>
      <c r="P128">
        <v>8</v>
      </c>
      <c r="Q128">
        <v>251</v>
      </c>
      <c r="R128">
        <v>906</v>
      </c>
      <c r="S128">
        <v>250</v>
      </c>
    </row>
    <row r="129" spans="1:19" x14ac:dyDescent="0.25">
      <c r="A129" s="1">
        <v>128</v>
      </c>
      <c r="B129" t="s">
        <v>168</v>
      </c>
      <c r="C129">
        <v>29</v>
      </c>
      <c r="D129" t="str">
        <f t="shared" si="1"/>
        <v>Twenties</v>
      </c>
      <c r="E129">
        <v>24</v>
      </c>
      <c r="F129">
        <v>76</v>
      </c>
      <c r="G129">
        <v>13</v>
      </c>
      <c r="H129">
        <v>0</v>
      </c>
      <c r="I129">
        <v>0</v>
      </c>
      <c r="J129" s="7">
        <v>718110.5</v>
      </c>
      <c r="K129">
        <v>288.5</v>
      </c>
      <c r="L129">
        <v>61.4</v>
      </c>
      <c r="M129">
        <v>62.9</v>
      </c>
      <c r="N129">
        <v>1.76</v>
      </c>
      <c r="O129">
        <v>54.6</v>
      </c>
      <c r="P129">
        <v>7</v>
      </c>
      <c r="Q129">
        <v>280</v>
      </c>
      <c r="R129">
        <v>827</v>
      </c>
      <c r="S129">
        <v>227</v>
      </c>
    </row>
    <row r="130" spans="1:19" x14ac:dyDescent="0.25">
      <c r="A130" s="1">
        <v>129</v>
      </c>
      <c r="B130" t="s">
        <v>98</v>
      </c>
      <c r="C130">
        <v>32</v>
      </c>
      <c r="D130" t="str">
        <f t="shared" si="1"/>
        <v>Thirties</v>
      </c>
      <c r="E130">
        <v>30</v>
      </c>
      <c r="F130">
        <v>81</v>
      </c>
      <c r="G130">
        <v>11</v>
      </c>
      <c r="H130">
        <v>1</v>
      </c>
      <c r="I130">
        <v>0</v>
      </c>
      <c r="J130" s="7">
        <v>713377.4</v>
      </c>
      <c r="K130">
        <v>287</v>
      </c>
      <c r="L130">
        <v>67.099999999999994</v>
      </c>
      <c r="M130">
        <v>66.7</v>
      </c>
      <c r="N130">
        <v>1.833</v>
      </c>
      <c r="O130">
        <v>44.4</v>
      </c>
      <c r="P130">
        <v>11</v>
      </c>
      <c r="Q130">
        <v>242</v>
      </c>
      <c r="R130">
        <v>918</v>
      </c>
      <c r="S130">
        <v>259</v>
      </c>
    </row>
    <row r="131" spans="1:19" x14ac:dyDescent="0.25">
      <c r="A131" s="1">
        <v>130</v>
      </c>
      <c r="B131" t="s">
        <v>166</v>
      </c>
      <c r="C131">
        <v>30</v>
      </c>
      <c r="D131" t="str">
        <f t="shared" ref="D131:D194" si="2">IF(C131&lt;30,"Twenties",IF(C131&lt;40,"Thirties","Forties/Fifties"))</f>
        <v>Thirties</v>
      </c>
      <c r="E131">
        <v>26</v>
      </c>
      <c r="F131">
        <v>72</v>
      </c>
      <c r="G131">
        <v>11</v>
      </c>
      <c r="H131">
        <v>1</v>
      </c>
      <c r="I131">
        <v>0</v>
      </c>
      <c r="J131" s="7">
        <v>712651.75</v>
      </c>
      <c r="K131">
        <v>303.8</v>
      </c>
      <c r="L131">
        <v>59</v>
      </c>
      <c r="M131">
        <v>65.2</v>
      </c>
      <c r="N131">
        <v>1.7889999999999999</v>
      </c>
      <c r="O131">
        <v>38.5</v>
      </c>
      <c r="P131">
        <v>10</v>
      </c>
      <c r="Q131">
        <v>250</v>
      </c>
      <c r="R131">
        <v>792</v>
      </c>
      <c r="S131">
        <v>208</v>
      </c>
    </row>
    <row r="132" spans="1:19" x14ac:dyDescent="0.25">
      <c r="A132" s="1">
        <v>131</v>
      </c>
      <c r="B132" t="s">
        <v>123</v>
      </c>
      <c r="C132">
        <v>34</v>
      </c>
      <c r="D132" t="str">
        <f t="shared" si="2"/>
        <v>Thirties</v>
      </c>
      <c r="E132">
        <v>27</v>
      </c>
      <c r="F132">
        <v>88</v>
      </c>
      <c r="G132">
        <v>18</v>
      </c>
      <c r="H132">
        <v>1</v>
      </c>
      <c r="I132">
        <v>0</v>
      </c>
      <c r="J132" s="7">
        <v>706854.8</v>
      </c>
      <c r="K132">
        <v>290.7</v>
      </c>
      <c r="L132">
        <v>54.8</v>
      </c>
      <c r="M132">
        <v>65</v>
      </c>
      <c r="N132">
        <v>1.768</v>
      </c>
      <c r="O132">
        <v>49</v>
      </c>
      <c r="P132">
        <v>6</v>
      </c>
      <c r="Q132">
        <v>308</v>
      </c>
      <c r="R132">
        <v>1018</v>
      </c>
      <c r="S132">
        <v>228</v>
      </c>
    </row>
    <row r="133" spans="1:19" x14ac:dyDescent="0.25">
      <c r="A133" s="1">
        <v>132</v>
      </c>
      <c r="B133" t="s">
        <v>178</v>
      </c>
      <c r="C133">
        <v>51</v>
      </c>
      <c r="D133" t="str">
        <f t="shared" si="2"/>
        <v>Forties/Fifties</v>
      </c>
      <c r="E133">
        <v>8</v>
      </c>
      <c r="F133">
        <v>22</v>
      </c>
      <c r="G133">
        <v>5</v>
      </c>
      <c r="H133">
        <v>1</v>
      </c>
      <c r="I133">
        <v>0</v>
      </c>
      <c r="J133" s="7">
        <v>689000</v>
      </c>
      <c r="K133" t="s">
        <v>53</v>
      </c>
      <c r="L133" t="s">
        <v>53</v>
      </c>
      <c r="M133" t="s">
        <v>53</v>
      </c>
      <c r="N133" t="s">
        <v>53</v>
      </c>
      <c r="O133" t="s">
        <v>53</v>
      </c>
      <c r="P133">
        <v>2</v>
      </c>
      <c r="Q133">
        <v>58</v>
      </c>
      <c r="R133">
        <v>261</v>
      </c>
      <c r="S133">
        <v>64</v>
      </c>
    </row>
    <row r="134" spans="1:19" x14ac:dyDescent="0.25">
      <c r="A134" s="1">
        <v>133</v>
      </c>
      <c r="B134" t="s">
        <v>187</v>
      </c>
      <c r="C134">
        <v>28</v>
      </c>
      <c r="D134" t="str">
        <f t="shared" si="2"/>
        <v>Twenties</v>
      </c>
      <c r="E134">
        <v>26</v>
      </c>
      <c r="F134">
        <v>76</v>
      </c>
      <c r="G134">
        <v>13</v>
      </c>
      <c r="H134">
        <v>2</v>
      </c>
      <c r="I134">
        <v>0</v>
      </c>
      <c r="J134" s="7">
        <v>676660.94</v>
      </c>
      <c r="K134">
        <v>289.8</v>
      </c>
      <c r="L134">
        <v>59.8</v>
      </c>
      <c r="M134">
        <v>63.3</v>
      </c>
      <c r="N134">
        <v>1.7689999999999999</v>
      </c>
      <c r="O134">
        <v>48.5</v>
      </c>
      <c r="P134">
        <v>6</v>
      </c>
      <c r="Q134">
        <v>255</v>
      </c>
      <c r="R134">
        <v>843</v>
      </c>
      <c r="S134">
        <v>235</v>
      </c>
    </row>
    <row r="135" spans="1:19" x14ac:dyDescent="0.25">
      <c r="A135" s="1">
        <v>134</v>
      </c>
      <c r="B135" t="s">
        <v>196</v>
      </c>
      <c r="C135">
        <v>33</v>
      </c>
      <c r="D135" t="str">
        <f t="shared" si="2"/>
        <v>Thirties</v>
      </c>
      <c r="E135">
        <v>7</v>
      </c>
      <c r="F135">
        <v>22</v>
      </c>
      <c r="G135">
        <v>6</v>
      </c>
      <c r="H135">
        <v>1</v>
      </c>
      <c r="I135">
        <v>0</v>
      </c>
      <c r="J135" s="7">
        <v>654232</v>
      </c>
      <c r="K135" t="s">
        <v>53</v>
      </c>
      <c r="L135" t="s">
        <v>53</v>
      </c>
      <c r="M135" t="s">
        <v>53</v>
      </c>
      <c r="N135" t="s">
        <v>53</v>
      </c>
      <c r="O135" t="s">
        <v>53</v>
      </c>
      <c r="P135">
        <v>1</v>
      </c>
      <c r="Q135">
        <v>73</v>
      </c>
      <c r="R135">
        <v>247</v>
      </c>
      <c r="S135">
        <v>67</v>
      </c>
    </row>
    <row r="136" spans="1:19" x14ac:dyDescent="0.25">
      <c r="A136" s="1">
        <v>135</v>
      </c>
      <c r="B136" t="s">
        <v>152</v>
      </c>
      <c r="C136">
        <v>25</v>
      </c>
      <c r="D136" t="str">
        <f t="shared" si="2"/>
        <v>Twenties</v>
      </c>
      <c r="E136">
        <v>19</v>
      </c>
      <c r="F136">
        <v>56</v>
      </c>
      <c r="G136">
        <v>9</v>
      </c>
      <c r="H136">
        <v>1</v>
      </c>
      <c r="I136">
        <v>0</v>
      </c>
      <c r="J136" s="7">
        <v>647886.43999999994</v>
      </c>
      <c r="K136">
        <v>293.39999999999998</v>
      </c>
      <c r="L136">
        <v>57.5</v>
      </c>
      <c r="M136">
        <v>67.5</v>
      </c>
      <c r="N136">
        <v>1.8029999999999999</v>
      </c>
      <c r="O136">
        <v>50.7</v>
      </c>
      <c r="P136">
        <v>4</v>
      </c>
      <c r="Q136">
        <v>192</v>
      </c>
      <c r="R136">
        <v>650</v>
      </c>
      <c r="S136">
        <v>142</v>
      </c>
    </row>
    <row r="137" spans="1:19" x14ac:dyDescent="0.25">
      <c r="A137" s="1">
        <v>136</v>
      </c>
      <c r="B137" t="s">
        <v>68</v>
      </c>
      <c r="C137">
        <v>44</v>
      </c>
      <c r="D137" t="str">
        <f t="shared" si="2"/>
        <v>Forties/Fifties</v>
      </c>
      <c r="E137">
        <v>9</v>
      </c>
      <c r="F137">
        <v>28</v>
      </c>
      <c r="G137">
        <v>7</v>
      </c>
      <c r="H137">
        <v>1</v>
      </c>
      <c r="I137">
        <v>0</v>
      </c>
      <c r="J137" s="7">
        <v>629950.1</v>
      </c>
      <c r="K137" t="s">
        <v>53</v>
      </c>
      <c r="L137" t="s">
        <v>53</v>
      </c>
      <c r="M137" t="s">
        <v>53</v>
      </c>
      <c r="N137" t="s">
        <v>53</v>
      </c>
      <c r="O137" t="s">
        <v>53</v>
      </c>
      <c r="P137">
        <v>0</v>
      </c>
      <c r="Q137">
        <v>93</v>
      </c>
      <c r="R137">
        <v>320</v>
      </c>
      <c r="S137">
        <v>82</v>
      </c>
    </row>
    <row r="138" spans="1:19" x14ac:dyDescent="0.25">
      <c r="A138" s="1">
        <v>137</v>
      </c>
      <c r="B138" t="s">
        <v>207</v>
      </c>
      <c r="C138">
        <v>35</v>
      </c>
      <c r="D138" t="str">
        <f t="shared" si="2"/>
        <v>Thirties</v>
      </c>
      <c r="E138">
        <v>9</v>
      </c>
      <c r="F138">
        <v>24</v>
      </c>
      <c r="G138">
        <v>4</v>
      </c>
      <c r="H138">
        <v>1</v>
      </c>
      <c r="I138">
        <v>0</v>
      </c>
      <c r="J138" s="7">
        <v>626733.69999999995</v>
      </c>
      <c r="K138" t="s">
        <v>53</v>
      </c>
      <c r="L138" t="s">
        <v>53</v>
      </c>
      <c r="M138" t="s">
        <v>53</v>
      </c>
      <c r="N138" t="s">
        <v>53</v>
      </c>
      <c r="O138" t="s">
        <v>53</v>
      </c>
      <c r="P138">
        <v>2</v>
      </c>
      <c r="Q138">
        <v>91</v>
      </c>
      <c r="R138">
        <v>266</v>
      </c>
      <c r="S138">
        <v>68</v>
      </c>
    </row>
    <row r="139" spans="1:19" x14ac:dyDescent="0.25">
      <c r="A139" s="1">
        <v>138</v>
      </c>
      <c r="B139" t="s">
        <v>33</v>
      </c>
      <c r="C139">
        <v>38</v>
      </c>
      <c r="D139" t="str">
        <f t="shared" si="2"/>
        <v>Thirties</v>
      </c>
      <c r="E139">
        <v>24</v>
      </c>
      <c r="F139">
        <v>73</v>
      </c>
      <c r="G139">
        <v>13</v>
      </c>
      <c r="H139">
        <v>1</v>
      </c>
      <c r="I139">
        <v>0</v>
      </c>
      <c r="J139" s="7">
        <v>625515.19999999995</v>
      </c>
      <c r="K139">
        <v>279.5</v>
      </c>
      <c r="L139">
        <v>64.8</v>
      </c>
      <c r="M139">
        <v>62.6</v>
      </c>
      <c r="N139">
        <v>1.778</v>
      </c>
      <c r="O139">
        <v>47.4</v>
      </c>
      <c r="P139">
        <v>3</v>
      </c>
      <c r="Q139">
        <v>238</v>
      </c>
      <c r="R139">
        <v>830</v>
      </c>
      <c r="S139">
        <v>210</v>
      </c>
    </row>
    <row r="140" spans="1:19" x14ac:dyDescent="0.25">
      <c r="A140" s="1">
        <v>139</v>
      </c>
      <c r="B140" t="s">
        <v>174</v>
      </c>
      <c r="C140">
        <v>28</v>
      </c>
      <c r="D140" t="str">
        <f t="shared" si="2"/>
        <v>Twenties</v>
      </c>
      <c r="E140">
        <v>27</v>
      </c>
      <c r="F140">
        <v>78</v>
      </c>
      <c r="G140">
        <v>13</v>
      </c>
      <c r="H140">
        <v>2</v>
      </c>
      <c r="I140">
        <v>0</v>
      </c>
      <c r="J140" s="7">
        <v>618443.25</v>
      </c>
      <c r="K140">
        <v>285.10000000000002</v>
      </c>
      <c r="L140">
        <v>61.9</v>
      </c>
      <c r="M140">
        <v>60</v>
      </c>
      <c r="N140">
        <v>1.7709999999999999</v>
      </c>
      <c r="O140">
        <v>56.8</v>
      </c>
      <c r="P140">
        <v>3</v>
      </c>
      <c r="Q140">
        <v>255</v>
      </c>
      <c r="R140">
        <v>896</v>
      </c>
      <c r="S140">
        <v>224</v>
      </c>
    </row>
    <row r="141" spans="1:19" x14ac:dyDescent="0.25">
      <c r="A141" s="1">
        <v>140</v>
      </c>
      <c r="B141" t="s">
        <v>208</v>
      </c>
      <c r="C141">
        <v>31</v>
      </c>
      <c r="D141" t="str">
        <f t="shared" si="2"/>
        <v>Thirties</v>
      </c>
      <c r="E141">
        <v>28</v>
      </c>
      <c r="F141">
        <v>88</v>
      </c>
      <c r="G141">
        <v>19</v>
      </c>
      <c r="H141">
        <v>1</v>
      </c>
      <c r="I141">
        <v>0</v>
      </c>
      <c r="J141" s="7">
        <v>617805</v>
      </c>
      <c r="K141">
        <v>289.3</v>
      </c>
      <c r="L141">
        <v>58.9</v>
      </c>
      <c r="M141">
        <v>65.2</v>
      </c>
      <c r="N141">
        <v>1.778</v>
      </c>
      <c r="O141">
        <v>51</v>
      </c>
      <c r="P141">
        <v>6</v>
      </c>
      <c r="Q141">
        <v>293</v>
      </c>
      <c r="R141">
        <v>1027</v>
      </c>
      <c r="S141">
        <v>226</v>
      </c>
    </row>
    <row r="142" spans="1:19" x14ac:dyDescent="0.25">
      <c r="A142" s="1">
        <v>141</v>
      </c>
      <c r="B142" t="s">
        <v>44</v>
      </c>
      <c r="C142">
        <v>37</v>
      </c>
      <c r="D142" t="str">
        <f t="shared" si="2"/>
        <v>Thirties</v>
      </c>
      <c r="E142">
        <v>24</v>
      </c>
      <c r="F142">
        <v>72</v>
      </c>
      <c r="G142">
        <v>13</v>
      </c>
      <c r="H142">
        <v>0</v>
      </c>
      <c r="I142">
        <v>0</v>
      </c>
      <c r="J142" s="7">
        <v>617014.25</v>
      </c>
      <c r="K142">
        <v>288.10000000000002</v>
      </c>
      <c r="L142">
        <v>61.6</v>
      </c>
      <c r="M142">
        <v>64.900000000000006</v>
      </c>
      <c r="N142">
        <v>1.7729999999999999</v>
      </c>
      <c r="O142">
        <v>43.5</v>
      </c>
      <c r="P142">
        <v>5</v>
      </c>
      <c r="Q142">
        <v>243</v>
      </c>
      <c r="R142">
        <v>829</v>
      </c>
      <c r="S142">
        <v>193</v>
      </c>
    </row>
    <row r="143" spans="1:19" x14ac:dyDescent="0.25">
      <c r="A143" s="1">
        <v>142</v>
      </c>
      <c r="B143" t="s">
        <v>28</v>
      </c>
      <c r="C143">
        <v>43</v>
      </c>
      <c r="D143" t="str">
        <f t="shared" si="2"/>
        <v>Forties/Fifties</v>
      </c>
      <c r="E143">
        <v>17</v>
      </c>
      <c r="F143">
        <v>50</v>
      </c>
      <c r="G143">
        <v>8</v>
      </c>
      <c r="H143">
        <v>1</v>
      </c>
      <c r="I143">
        <v>0</v>
      </c>
      <c r="J143" s="7">
        <v>616315.80000000005</v>
      </c>
      <c r="K143">
        <v>281.60000000000002</v>
      </c>
      <c r="L143">
        <v>63.7</v>
      </c>
      <c r="M143">
        <v>63.4</v>
      </c>
      <c r="N143">
        <v>1.825</v>
      </c>
      <c r="O143">
        <v>51.8</v>
      </c>
      <c r="P143">
        <v>2</v>
      </c>
      <c r="Q143">
        <v>158</v>
      </c>
      <c r="R143">
        <v>570</v>
      </c>
      <c r="S143">
        <v>153</v>
      </c>
    </row>
    <row r="144" spans="1:19" x14ac:dyDescent="0.25">
      <c r="A144" s="1">
        <v>143</v>
      </c>
      <c r="B144" t="s">
        <v>172</v>
      </c>
      <c r="C144">
        <v>30</v>
      </c>
      <c r="D144" t="str">
        <f t="shared" si="2"/>
        <v>Thirties</v>
      </c>
      <c r="E144">
        <v>27</v>
      </c>
      <c r="F144">
        <v>74</v>
      </c>
      <c r="G144">
        <v>11</v>
      </c>
      <c r="H144">
        <v>1</v>
      </c>
      <c r="I144">
        <v>0</v>
      </c>
      <c r="J144" s="7">
        <v>615933</v>
      </c>
      <c r="K144">
        <v>283.89999999999998</v>
      </c>
      <c r="L144">
        <v>62.9</v>
      </c>
      <c r="M144">
        <v>60.4</v>
      </c>
      <c r="N144">
        <v>1.7849999999999999</v>
      </c>
      <c r="O144">
        <v>48.6</v>
      </c>
      <c r="P144">
        <v>7</v>
      </c>
      <c r="Q144">
        <v>220</v>
      </c>
      <c r="R144">
        <v>847</v>
      </c>
      <c r="S144">
        <v>227</v>
      </c>
    </row>
    <row r="145" spans="1:19" x14ac:dyDescent="0.25">
      <c r="A145" s="1">
        <v>144</v>
      </c>
      <c r="B145" t="s">
        <v>57</v>
      </c>
      <c r="C145">
        <v>43</v>
      </c>
      <c r="D145" t="str">
        <f t="shared" si="2"/>
        <v>Forties/Fifties</v>
      </c>
      <c r="E145">
        <v>26</v>
      </c>
      <c r="F145">
        <v>79</v>
      </c>
      <c r="G145">
        <v>15</v>
      </c>
      <c r="H145">
        <v>1</v>
      </c>
      <c r="I145">
        <v>0</v>
      </c>
      <c r="J145" s="7">
        <v>605368</v>
      </c>
      <c r="K145">
        <v>271.60000000000002</v>
      </c>
      <c r="L145">
        <v>62</v>
      </c>
      <c r="M145">
        <v>59.2</v>
      </c>
      <c r="N145">
        <v>1.78</v>
      </c>
      <c r="O145">
        <v>59.2</v>
      </c>
      <c r="P145">
        <v>4</v>
      </c>
      <c r="Q145">
        <v>241</v>
      </c>
      <c r="R145">
        <v>940</v>
      </c>
      <c r="S145">
        <v>207</v>
      </c>
    </row>
    <row r="146" spans="1:19" x14ac:dyDescent="0.25">
      <c r="A146" s="1">
        <v>145</v>
      </c>
      <c r="B146" t="s">
        <v>209</v>
      </c>
      <c r="C146">
        <v>29</v>
      </c>
      <c r="D146" t="str">
        <f t="shared" si="2"/>
        <v>Twenties</v>
      </c>
      <c r="E146">
        <v>16</v>
      </c>
      <c r="F146">
        <v>49</v>
      </c>
      <c r="G146">
        <v>9</v>
      </c>
      <c r="H146">
        <v>2</v>
      </c>
      <c r="I146">
        <v>0</v>
      </c>
      <c r="J146" s="7">
        <v>586158.75</v>
      </c>
      <c r="K146">
        <v>297.3</v>
      </c>
      <c r="L146">
        <v>61.4</v>
      </c>
      <c r="M146">
        <v>66.900000000000006</v>
      </c>
      <c r="N146">
        <v>1.8029999999999999</v>
      </c>
      <c r="O146">
        <v>48.5</v>
      </c>
      <c r="P146">
        <v>5</v>
      </c>
      <c r="Q146">
        <v>160</v>
      </c>
      <c r="R146">
        <v>577</v>
      </c>
      <c r="S146">
        <v>129</v>
      </c>
    </row>
    <row r="147" spans="1:19" x14ac:dyDescent="0.25">
      <c r="A147" s="1">
        <v>146</v>
      </c>
      <c r="B147" t="s">
        <v>210</v>
      </c>
      <c r="C147">
        <v>26</v>
      </c>
      <c r="D147" t="str">
        <f t="shared" si="2"/>
        <v>Twenties</v>
      </c>
      <c r="E147">
        <v>9</v>
      </c>
      <c r="F147">
        <v>26</v>
      </c>
      <c r="G147">
        <v>6</v>
      </c>
      <c r="H147">
        <v>1</v>
      </c>
      <c r="I147">
        <v>0</v>
      </c>
      <c r="J147" s="7">
        <v>584428</v>
      </c>
      <c r="K147" t="s">
        <v>53</v>
      </c>
      <c r="L147" t="s">
        <v>53</v>
      </c>
      <c r="M147" t="s">
        <v>53</v>
      </c>
      <c r="N147" t="s">
        <v>53</v>
      </c>
      <c r="O147" t="s">
        <v>53</v>
      </c>
      <c r="P147">
        <v>2</v>
      </c>
      <c r="Q147">
        <v>98</v>
      </c>
      <c r="R147">
        <v>268</v>
      </c>
      <c r="S147">
        <v>79</v>
      </c>
    </row>
    <row r="148" spans="1:19" x14ac:dyDescent="0.25">
      <c r="A148" s="1">
        <v>147</v>
      </c>
      <c r="B148" t="s">
        <v>113</v>
      </c>
      <c r="C148">
        <v>32</v>
      </c>
      <c r="D148" t="str">
        <f t="shared" si="2"/>
        <v>Thirties</v>
      </c>
      <c r="E148">
        <v>20</v>
      </c>
      <c r="F148">
        <v>62</v>
      </c>
      <c r="G148">
        <v>12</v>
      </c>
      <c r="H148">
        <v>0</v>
      </c>
      <c r="I148">
        <v>0</v>
      </c>
      <c r="J148" s="7">
        <v>583662.5</v>
      </c>
      <c r="K148">
        <v>297.2</v>
      </c>
      <c r="L148">
        <v>61.3</v>
      </c>
      <c r="M148">
        <v>66.3</v>
      </c>
      <c r="N148">
        <v>1.8069999999999999</v>
      </c>
      <c r="O148">
        <v>45.4</v>
      </c>
      <c r="P148">
        <v>9</v>
      </c>
      <c r="Q148">
        <v>216</v>
      </c>
      <c r="R148">
        <v>691</v>
      </c>
      <c r="S148">
        <v>176</v>
      </c>
    </row>
    <row r="149" spans="1:19" x14ac:dyDescent="0.25">
      <c r="A149" s="1">
        <v>148</v>
      </c>
      <c r="B149" t="s">
        <v>55</v>
      </c>
      <c r="C149">
        <v>41</v>
      </c>
      <c r="D149" t="str">
        <f t="shared" si="2"/>
        <v>Forties/Fifties</v>
      </c>
      <c r="E149">
        <v>27</v>
      </c>
      <c r="F149">
        <v>82</v>
      </c>
      <c r="G149">
        <v>15</v>
      </c>
      <c r="H149">
        <v>1</v>
      </c>
      <c r="I149">
        <v>0</v>
      </c>
      <c r="J149" s="7">
        <v>578979.30000000005</v>
      </c>
      <c r="K149">
        <v>280.7</v>
      </c>
      <c r="L149">
        <v>58.5</v>
      </c>
      <c r="M149">
        <v>59.9</v>
      </c>
      <c r="N149">
        <v>1.748</v>
      </c>
      <c r="O149">
        <v>58.1</v>
      </c>
      <c r="P149">
        <v>2</v>
      </c>
      <c r="Q149">
        <v>277</v>
      </c>
      <c r="R149">
        <v>915</v>
      </c>
      <c r="S149">
        <v>235</v>
      </c>
    </row>
    <row r="150" spans="1:19" x14ac:dyDescent="0.25">
      <c r="A150" s="1">
        <v>149</v>
      </c>
      <c r="B150" t="s">
        <v>198</v>
      </c>
      <c r="C150">
        <v>37</v>
      </c>
      <c r="D150" t="str">
        <f t="shared" si="2"/>
        <v>Thirties</v>
      </c>
      <c r="E150">
        <v>18</v>
      </c>
      <c r="F150">
        <v>48</v>
      </c>
      <c r="G150">
        <v>8</v>
      </c>
      <c r="H150">
        <v>3</v>
      </c>
      <c r="I150">
        <v>0</v>
      </c>
      <c r="J150" s="7">
        <v>568391.1</v>
      </c>
      <c r="K150">
        <v>294.39999999999998</v>
      </c>
      <c r="L150">
        <v>60.2</v>
      </c>
      <c r="M150">
        <v>65</v>
      </c>
      <c r="N150">
        <v>1.778</v>
      </c>
      <c r="O150">
        <v>48.9</v>
      </c>
      <c r="P150">
        <v>2</v>
      </c>
      <c r="Q150">
        <v>169</v>
      </c>
      <c r="R150">
        <v>553</v>
      </c>
      <c r="S150">
        <v>128</v>
      </c>
    </row>
    <row r="151" spans="1:19" x14ac:dyDescent="0.25">
      <c r="A151" s="1">
        <v>150</v>
      </c>
      <c r="B151" t="s">
        <v>47</v>
      </c>
      <c r="C151">
        <v>41</v>
      </c>
      <c r="D151" t="str">
        <f t="shared" si="2"/>
        <v>Forties/Fifties</v>
      </c>
      <c r="E151">
        <v>23</v>
      </c>
      <c r="F151">
        <v>69</v>
      </c>
      <c r="G151">
        <v>12</v>
      </c>
      <c r="H151">
        <v>1</v>
      </c>
      <c r="I151">
        <v>0</v>
      </c>
      <c r="J151" s="7">
        <v>566166.56000000006</v>
      </c>
      <c r="K151">
        <v>277.8</v>
      </c>
      <c r="L151">
        <v>72.400000000000006</v>
      </c>
      <c r="M151">
        <v>67.3</v>
      </c>
      <c r="N151">
        <v>1.8120000000000001</v>
      </c>
      <c r="O151">
        <v>59.2</v>
      </c>
      <c r="P151">
        <v>2</v>
      </c>
      <c r="Q151">
        <v>223</v>
      </c>
      <c r="R151">
        <v>818</v>
      </c>
      <c r="S151">
        <v>182</v>
      </c>
    </row>
    <row r="152" spans="1:19" x14ac:dyDescent="0.25">
      <c r="A152" s="1">
        <v>151</v>
      </c>
      <c r="B152" t="s">
        <v>211</v>
      </c>
      <c r="C152">
        <v>26</v>
      </c>
      <c r="D152" t="str">
        <f t="shared" si="2"/>
        <v>Twenties</v>
      </c>
      <c r="E152">
        <v>22</v>
      </c>
      <c r="F152">
        <v>61</v>
      </c>
      <c r="G152">
        <v>9</v>
      </c>
      <c r="H152">
        <v>1</v>
      </c>
      <c r="I152">
        <v>0</v>
      </c>
      <c r="J152" s="7">
        <v>563120.9</v>
      </c>
      <c r="K152">
        <v>308</v>
      </c>
      <c r="L152">
        <v>50</v>
      </c>
      <c r="M152">
        <v>63.1</v>
      </c>
      <c r="N152">
        <v>1.7709999999999999</v>
      </c>
      <c r="O152">
        <v>50.4</v>
      </c>
      <c r="P152">
        <v>4</v>
      </c>
      <c r="Q152">
        <v>227</v>
      </c>
      <c r="R152">
        <v>647</v>
      </c>
      <c r="S152">
        <v>199</v>
      </c>
    </row>
    <row r="153" spans="1:19" x14ac:dyDescent="0.25">
      <c r="A153" s="1">
        <v>152</v>
      </c>
      <c r="B153" t="s">
        <v>202</v>
      </c>
      <c r="C153">
        <v>40</v>
      </c>
      <c r="D153" t="str">
        <f t="shared" si="2"/>
        <v>Forties/Fifties</v>
      </c>
      <c r="E153">
        <v>12</v>
      </c>
      <c r="F153">
        <v>32</v>
      </c>
      <c r="G153">
        <v>6</v>
      </c>
      <c r="H153">
        <v>1</v>
      </c>
      <c r="I153">
        <v>0</v>
      </c>
      <c r="J153" s="7">
        <v>561250.9</v>
      </c>
      <c r="K153" t="s">
        <v>53</v>
      </c>
      <c r="L153" t="s">
        <v>53</v>
      </c>
      <c r="M153" t="s">
        <v>53</v>
      </c>
      <c r="N153" t="s">
        <v>53</v>
      </c>
      <c r="O153" t="s">
        <v>53</v>
      </c>
      <c r="P153">
        <v>0</v>
      </c>
      <c r="Q153">
        <v>97</v>
      </c>
      <c r="R153">
        <v>360</v>
      </c>
      <c r="S153">
        <v>101</v>
      </c>
    </row>
    <row r="154" spans="1:19" x14ac:dyDescent="0.25">
      <c r="A154" s="1">
        <v>153</v>
      </c>
      <c r="B154" t="s">
        <v>158</v>
      </c>
      <c r="C154">
        <v>22</v>
      </c>
      <c r="D154" t="str">
        <f t="shared" si="2"/>
        <v>Twenties</v>
      </c>
      <c r="E154">
        <v>10</v>
      </c>
      <c r="F154">
        <v>28</v>
      </c>
      <c r="G154">
        <v>6</v>
      </c>
      <c r="H154">
        <v>1</v>
      </c>
      <c r="I154">
        <v>0</v>
      </c>
      <c r="J154" s="7">
        <v>559317.5</v>
      </c>
      <c r="K154" t="s">
        <v>53</v>
      </c>
      <c r="L154" t="s">
        <v>53</v>
      </c>
      <c r="M154" t="s">
        <v>53</v>
      </c>
      <c r="N154" t="s">
        <v>53</v>
      </c>
      <c r="O154" t="s">
        <v>53</v>
      </c>
      <c r="P154">
        <v>0</v>
      </c>
      <c r="Q154">
        <v>102</v>
      </c>
      <c r="R154">
        <v>293</v>
      </c>
      <c r="S154">
        <v>93</v>
      </c>
    </row>
    <row r="155" spans="1:19" x14ac:dyDescent="0.25">
      <c r="A155" s="1">
        <v>154</v>
      </c>
      <c r="B155" t="s">
        <v>49</v>
      </c>
      <c r="C155">
        <v>40</v>
      </c>
      <c r="D155" t="str">
        <f t="shared" si="2"/>
        <v>Forties/Fifties</v>
      </c>
      <c r="E155">
        <v>28</v>
      </c>
      <c r="F155">
        <v>88</v>
      </c>
      <c r="G155">
        <v>17</v>
      </c>
      <c r="H155">
        <v>0</v>
      </c>
      <c r="I155">
        <v>0</v>
      </c>
      <c r="J155" s="7">
        <v>554614.5</v>
      </c>
      <c r="K155">
        <v>290.7</v>
      </c>
      <c r="L155">
        <v>64.400000000000006</v>
      </c>
      <c r="M155">
        <v>68.8</v>
      </c>
      <c r="N155">
        <v>1.825</v>
      </c>
      <c r="O155">
        <v>36.799999999999997</v>
      </c>
      <c r="P155">
        <v>4</v>
      </c>
      <c r="Q155">
        <v>264</v>
      </c>
      <c r="R155">
        <v>1065</v>
      </c>
      <c r="S155">
        <v>231</v>
      </c>
    </row>
    <row r="156" spans="1:19" x14ac:dyDescent="0.25">
      <c r="A156" s="1">
        <v>155</v>
      </c>
      <c r="B156" t="s">
        <v>131</v>
      </c>
      <c r="C156">
        <v>45</v>
      </c>
      <c r="D156" t="str">
        <f t="shared" si="2"/>
        <v>Forties/Fifties</v>
      </c>
      <c r="E156">
        <v>7</v>
      </c>
      <c r="F156">
        <v>24</v>
      </c>
      <c r="G156">
        <v>5</v>
      </c>
      <c r="H156">
        <v>2</v>
      </c>
      <c r="I156">
        <v>0</v>
      </c>
      <c r="J156" s="7">
        <v>545695.25</v>
      </c>
      <c r="K156" t="s">
        <v>53</v>
      </c>
      <c r="L156" t="s">
        <v>53</v>
      </c>
      <c r="M156" t="s">
        <v>53</v>
      </c>
      <c r="N156" t="s">
        <v>53</v>
      </c>
      <c r="O156" t="s">
        <v>53</v>
      </c>
      <c r="P156">
        <v>3</v>
      </c>
      <c r="Q156">
        <v>99</v>
      </c>
      <c r="R156">
        <v>275</v>
      </c>
      <c r="S156">
        <v>48</v>
      </c>
    </row>
    <row r="157" spans="1:19" x14ac:dyDescent="0.25">
      <c r="A157" s="1">
        <v>156</v>
      </c>
      <c r="B157" t="s">
        <v>105</v>
      </c>
      <c r="C157">
        <v>33</v>
      </c>
      <c r="D157" t="str">
        <f t="shared" si="2"/>
        <v>Thirties</v>
      </c>
      <c r="E157">
        <v>25</v>
      </c>
      <c r="F157">
        <v>83</v>
      </c>
      <c r="G157">
        <v>19</v>
      </c>
      <c r="H157">
        <v>0</v>
      </c>
      <c r="I157">
        <v>0</v>
      </c>
      <c r="J157" s="7">
        <v>516148.38</v>
      </c>
      <c r="K157">
        <v>285.3</v>
      </c>
      <c r="L157">
        <v>68.599999999999994</v>
      </c>
      <c r="M157">
        <v>68.099999999999994</v>
      </c>
      <c r="N157">
        <v>1.8</v>
      </c>
      <c r="O157">
        <v>36.4</v>
      </c>
      <c r="P157">
        <v>9</v>
      </c>
      <c r="Q157">
        <v>269</v>
      </c>
      <c r="R157">
        <v>939</v>
      </c>
      <c r="S157">
        <v>244</v>
      </c>
    </row>
    <row r="158" spans="1:19" x14ac:dyDescent="0.25">
      <c r="A158" s="1">
        <v>157</v>
      </c>
      <c r="B158" t="s">
        <v>29</v>
      </c>
      <c r="C158">
        <v>44</v>
      </c>
      <c r="D158" t="str">
        <f t="shared" si="2"/>
        <v>Forties/Fifties</v>
      </c>
      <c r="E158">
        <v>29</v>
      </c>
      <c r="F158">
        <v>81</v>
      </c>
      <c r="G158">
        <v>12</v>
      </c>
      <c r="H158">
        <v>0</v>
      </c>
      <c r="I158">
        <v>0</v>
      </c>
      <c r="J158" s="7">
        <v>514288.28</v>
      </c>
      <c r="K158">
        <v>284.89999999999998</v>
      </c>
      <c r="L158">
        <v>61.5</v>
      </c>
      <c r="M158">
        <v>67.599999999999994</v>
      </c>
      <c r="N158">
        <v>1.8260000000000001</v>
      </c>
      <c r="O158">
        <v>47.8</v>
      </c>
      <c r="P158">
        <v>3</v>
      </c>
      <c r="Q158">
        <v>264</v>
      </c>
      <c r="R158">
        <v>944</v>
      </c>
      <c r="S158">
        <v>226</v>
      </c>
    </row>
    <row r="159" spans="1:19" x14ac:dyDescent="0.25">
      <c r="A159" s="1">
        <v>158</v>
      </c>
      <c r="B159" t="s">
        <v>212</v>
      </c>
      <c r="C159">
        <v>27</v>
      </c>
      <c r="D159" t="str">
        <f t="shared" si="2"/>
        <v>Twenties</v>
      </c>
      <c r="E159">
        <v>26</v>
      </c>
      <c r="F159">
        <v>71</v>
      </c>
      <c r="G159">
        <v>10</v>
      </c>
      <c r="H159">
        <v>1</v>
      </c>
      <c r="I159">
        <v>0</v>
      </c>
      <c r="J159" s="7">
        <v>513883.38</v>
      </c>
      <c r="K159">
        <v>297.5</v>
      </c>
      <c r="L159">
        <v>64.3</v>
      </c>
      <c r="M159">
        <v>68.8</v>
      </c>
      <c r="N159">
        <v>1.819</v>
      </c>
      <c r="O159">
        <v>43.3</v>
      </c>
      <c r="P159">
        <v>6</v>
      </c>
      <c r="Q159">
        <v>237</v>
      </c>
      <c r="R159">
        <v>810</v>
      </c>
      <c r="S159">
        <v>194</v>
      </c>
    </row>
    <row r="160" spans="1:19" x14ac:dyDescent="0.25">
      <c r="A160" s="1">
        <v>159</v>
      </c>
      <c r="B160" t="s">
        <v>116</v>
      </c>
      <c r="C160">
        <v>39</v>
      </c>
      <c r="D160" t="str">
        <f t="shared" si="2"/>
        <v>Thirties</v>
      </c>
      <c r="E160">
        <v>26</v>
      </c>
      <c r="F160">
        <v>70</v>
      </c>
      <c r="G160">
        <v>10</v>
      </c>
      <c r="H160">
        <v>1</v>
      </c>
      <c r="I160">
        <v>0</v>
      </c>
      <c r="J160" s="7">
        <v>490589.75</v>
      </c>
      <c r="K160">
        <v>294</v>
      </c>
      <c r="L160">
        <v>57.9</v>
      </c>
      <c r="M160">
        <v>64</v>
      </c>
      <c r="N160">
        <v>1.766</v>
      </c>
      <c r="O160">
        <v>40.200000000000003</v>
      </c>
      <c r="P160">
        <v>4</v>
      </c>
      <c r="Q160">
        <v>245</v>
      </c>
      <c r="R160">
        <v>737</v>
      </c>
      <c r="S160">
        <v>227</v>
      </c>
    </row>
    <row r="161" spans="1:19" x14ac:dyDescent="0.25">
      <c r="A161" s="1">
        <v>160</v>
      </c>
      <c r="B161" t="s">
        <v>139</v>
      </c>
      <c r="C161">
        <v>45</v>
      </c>
      <c r="D161" t="str">
        <f t="shared" si="2"/>
        <v>Forties/Fifties</v>
      </c>
      <c r="E161">
        <v>9</v>
      </c>
      <c r="F161">
        <v>26</v>
      </c>
      <c r="G161">
        <v>6</v>
      </c>
      <c r="H161">
        <v>1</v>
      </c>
      <c r="I161">
        <v>0</v>
      </c>
      <c r="J161" s="7">
        <v>475211</v>
      </c>
      <c r="K161" t="s">
        <v>53</v>
      </c>
      <c r="L161" t="s">
        <v>53</v>
      </c>
      <c r="M161" t="s">
        <v>53</v>
      </c>
      <c r="N161" t="s">
        <v>53</v>
      </c>
      <c r="O161" t="s">
        <v>53</v>
      </c>
      <c r="P161">
        <v>1</v>
      </c>
      <c r="Q161">
        <v>81</v>
      </c>
      <c r="R161">
        <v>290</v>
      </c>
      <c r="S161">
        <v>84</v>
      </c>
    </row>
    <row r="162" spans="1:19" x14ac:dyDescent="0.25">
      <c r="A162" s="1">
        <v>161</v>
      </c>
      <c r="B162" t="s">
        <v>149</v>
      </c>
      <c r="C162">
        <v>27</v>
      </c>
      <c r="D162" t="str">
        <f t="shared" si="2"/>
        <v>Twenties</v>
      </c>
      <c r="E162">
        <v>28</v>
      </c>
      <c r="F162">
        <v>83</v>
      </c>
      <c r="G162">
        <v>15</v>
      </c>
      <c r="H162">
        <v>0</v>
      </c>
      <c r="I162">
        <v>0</v>
      </c>
      <c r="J162" s="7">
        <v>473580.94</v>
      </c>
      <c r="K162">
        <v>297.5</v>
      </c>
      <c r="L162">
        <v>61.3</v>
      </c>
      <c r="M162">
        <v>66.900000000000006</v>
      </c>
      <c r="N162">
        <v>1.841</v>
      </c>
      <c r="O162">
        <v>44.1</v>
      </c>
      <c r="P162">
        <v>5</v>
      </c>
      <c r="Q162">
        <v>273</v>
      </c>
      <c r="R162">
        <v>914</v>
      </c>
      <c r="S162">
        <v>265</v>
      </c>
    </row>
    <row r="163" spans="1:19" x14ac:dyDescent="0.25">
      <c r="A163" s="1">
        <v>162</v>
      </c>
      <c r="B163" t="s">
        <v>23</v>
      </c>
      <c r="C163">
        <v>41</v>
      </c>
      <c r="D163" t="str">
        <f t="shared" si="2"/>
        <v>Forties/Fifties</v>
      </c>
      <c r="E163">
        <v>18</v>
      </c>
      <c r="F163">
        <v>53</v>
      </c>
      <c r="G163">
        <v>9</v>
      </c>
      <c r="H163">
        <v>1</v>
      </c>
      <c r="I163">
        <v>0</v>
      </c>
      <c r="J163" s="7">
        <v>470797.84</v>
      </c>
      <c r="K163">
        <v>287.8</v>
      </c>
      <c r="L163">
        <v>65.400000000000006</v>
      </c>
      <c r="M163">
        <v>72.400000000000006</v>
      </c>
      <c r="N163">
        <v>1.8160000000000001</v>
      </c>
      <c r="O163">
        <v>49.3</v>
      </c>
      <c r="P163">
        <v>4</v>
      </c>
      <c r="Q163">
        <v>168</v>
      </c>
      <c r="R163">
        <v>648</v>
      </c>
      <c r="S163">
        <v>122</v>
      </c>
    </row>
    <row r="164" spans="1:19" x14ac:dyDescent="0.25">
      <c r="A164" s="1">
        <v>163</v>
      </c>
      <c r="B164" t="s">
        <v>74</v>
      </c>
      <c r="C164">
        <v>46</v>
      </c>
      <c r="D164" t="str">
        <f t="shared" si="2"/>
        <v>Forties/Fifties</v>
      </c>
      <c r="E164">
        <v>25</v>
      </c>
      <c r="F164">
        <v>78</v>
      </c>
      <c r="G164">
        <v>16</v>
      </c>
      <c r="H164">
        <v>0</v>
      </c>
      <c r="I164">
        <v>0</v>
      </c>
      <c r="J164" s="7">
        <v>455589.38</v>
      </c>
      <c r="K164">
        <v>275.5</v>
      </c>
      <c r="L164">
        <v>70.2</v>
      </c>
      <c r="M164">
        <v>67.2</v>
      </c>
      <c r="N164">
        <v>1.796</v>
      </c>
      <c r="O164">
        <v>51.2</v>
      </c>
      <c r="P164">
        <v>4</v>
      </c>
      <c r="Q164">
        <v>260</v>
      </c>
      <c r="R164">
        <v>901</v>
      </c>
      <c r="S164">
        <v>217</v>
      </c>
    </row>
    <row r="165" spans="1:19" x14ac:dyDescent="0.25">
      <c r="A165" s="1">
        <v>164</v>
      </c>
      <c r="B165" t="s">
        <v>213</v>
      </c>
      <c r="C165">
        <v>33</v>
      </c>
      <c r="D165" t="str">
        <f t="shared" si="2"/>
        <v>Thirties</v>
      </c>
      <c r="E165">
        <v>25</v>
      </c>
      <c r="F165">
        <v>78</v>
      </c>
      <c r="G165">
        <v>15</v>
      </c>
      <c r="H165">
        <v>0</v>
      </c>
      <c r="I165">
        <v>0</v>
      </c>
      <c r="J165" s="7">
        <v>454856.25</v>
      </c>
      <c r="K165">
        <v>290</v>
      </c>
      <c r="L165">
        <v>53.5</v>
      </c>
      <c r="M165">
        <v>64.2</v>
      </c>
      <c r="N165">
        <v>1.774</v>
      </c>
      <c r="O165">
        <v>53.8</v>
      </c>
      <c r="P165">
        <v>3</v>
      </c>
      <c r="Q165">
        <v>271</v>
      </c>
      <c r="R165">
        <v>889</v>
      </c>
      <c r="S165">
        <v>214</v>
      </c>
    </row>
    <row r="166" spans="1:19" x14ac:dyDescent="0.25">
      <c r="A166" s="1">
        <v>165</v>
      </c>
      <c r="B166" t="s">
        <v>214</v>
      </c>
      <c r="C166">
        <v>26</v>
      </c>
      <c r="D166" t="str">
        <f t="shared" si="2"/>
        <v>Twenties</v>
      </c>
      <c r="E166">
        <v>22</v>
      </c>
      <c r="F166">
        <v>63</v>
      </c>
      <c r="G166">
        <v>10</v>
      </c>
      <c r="H166">
        <v>1</v>
      </c>
      <c r="I166">
        <v>0</v>
      </c>
      <c r="J166" s="7">
        <v>453616.13</v>
      </c>
      <c r="K166">
        <v>293</v>
      </c>
      <c r="L166">
        <v>61</v>
      </c>
      <c r="M166">
        <v>64.2</v>
      </c>
      <c r="N166">
        <v>1.768</v>
      </c>
      <c r="O166">
        <v>39.6</v>
      </c>
      <c r="P166">
        <v>3</v>
      </c>
      <c r="Q166">
        <v>235</v>
      </c>
      <c r="R166">
        <v>682</v>
      </c>
      <c r="S166">
        <v>185</v>
      </c>
    </row>
    <row r="167" spans="1:19" x14ac:dyDescent="0.25">
      <c r="A167" s="1">
        <v>166</v>
      </c>
      <c r="B167" t="s">
        <v>80</v>
      </c>
      <c r="C167">
        <v>35</v>
      </c>
      <c r="D167" t="str">
        <f t="shared" si="2"/>
        <v>Thirties</v>
      </c>
      <c r="E167">
        <v>28</v>
      </c>
      <c r="F167">
        <v>80</v>
      </c>
      <c r="G167">
        <v>12</v>
      </c>
      <c r="H167">
        <v>1</v>
      </c>
      <c r="I167">
        <v>0</v>
      </c>
      <c r="J167" s="7">
        <v>447516.38</v>
      </c>
      <c r="K167">
        <v>291.8</v>
      </c>
      <c r="L167">
        <v>58.5</v>
      </c>
      <c r="M167">
        <v>65.3</v>
      </c>
      <c r="N167">
        <v>1.8069999999999999</v>
      </c>
      <c r="O167">
        <v>50.3</v>
      </c>
      <c r="P167">
        <v>7</v>
      </c>
      <c r="Q167">
        <v>242</v>
      </c>
      <c r="R167">
        <v>921</v>
      </c>
      <c r="S167">
        <v>241</v>
      </c>
    </row>
    <row r="168" spans="1:19" x14ac:dyDescent="0.25">
      <c r="A168" s="1">
        <v>167</v>
      </c>
      <c r="B168" t="s">
        <v>215</v>
      </c>
      <c r="C168">
        <v>35</v>
      </c>
      <c r="D168" t="str">
        <f t="shared" si="2"/>
        <v>Thirties</v>
      </c>
      <c r="E168">
        <v>5</v>
      </c>
      <c r="F168">
        <v>14</v>
      </c>
      <c r="G168">
        <v>4</v>
      </c>
      <c r="H168">
        <v>1</v>
      </c>
      <c r="I168">
        <v>0</v>
      </c>
      <c r="J168" s="7">
        <v>429475</v>
      </c>
      <c r="K168" t="s">
        <v>53</v>
      </c>
      <c r="L168" t="s">
        <v>53</v>
      </c>
      <c r="M168" t="s">
        <v>53</v>
      </c>
      <c r="N168" t="s">
        <v>53</v>
      </c>
      <c r="O168" t="s">
        <v>53</v>
      </c>
      <c r="P168">
        <v>0</v>
      </c>
      <c r="Q168">
        <v>53</v>
      </c>
      <c r="R168">
        <v>153</v>
      </c>
      <c r="S168">
        <v>40</v>
      </c>
    </row>
    <row r="169" spans="1:19" x14ac:dyDescent="0.25">
      <c r="A169" s="1">
        <v>168</v>
      </c>
      <c r="B169" t="s">
        <v>201</v>
      </c>
      <c r="C169">
        <v>29</v>
      </c>
      <c r="D169" t="str">
        <f t="shared" si="2"/>
        <v>Twenties</v>
      </c>
      <c r="E169">
        <v>6</v>
      </c>
      <c r="F169">
        <v>14</v>
      </c>
      <c r="G169">
        <v>4</v>
      </c>
      <c r="H169">
        <v>1</v>
      </c>
      <c r="I169">
        <v>0</v>
      </c>
      <c r="J169" s="7">
        <v>428239.4</v>
      </c>
      <c r="K169" t="s">
        <v>53</v>
      </c>
      <c r="L169" t="s">
        <v>53</v>
      </c>
      <c r="M169" t="s">
        <v>53</v>
      </c>
      <c r="N169" t="s">
        <v>53</v>
      </c>
      <c r="O169" t="s">
        <v>53</v>
      </c>
      <c r="P169">
        <v>2</v>
      </c>
      <c r="Q169">
        <v>41</v>
      </c>
      <c r="R169">
        <v>163</v>
      </c>
      <c r="S169">
        <v>36</v>
      </c>
    </row>
    <row r="170" spans="1:19" x14ac:dyDescent="0.25">
      <c r="A170" s="1">
        <v>169</v>
      </c>
      <c r="B170" t="s">
        <v>137</v>
      </c>
      <c r="C170">
        <v>37</v>
      </c>
      <c r="D170" t="str">
        <f t="shared" si="2"/>
        <v>Thirties</v>
      </c>
      <c r="E170">
        <v>13</v>
      </c>
      <c r="F170">
        <v>35</v>
      </c>
      <c r="G170">
        <v>7</v>
      </c>
      <c r="H170">
        <v>0</v>
      </c>
      <c r="I170">
        <v>0</v>
      </c>
      <c r="J170" s="7">
        <v>415530.97</v>
      </c>
      <c r="K170" t="s">
        <v>53</v>
      </c>
      <c r="L170" t="s">
        <v>53</v>
      </c>
      <c r="M170" t="s">
        <v>53</v>
      </c>
      <c r="N170" t="s">
        <v>53</v>
      </c>
      <c r="O170" t="s">
        <v>53</v>
      </c>
      <c r="P170">
        <v>3</v>
      </c>
      <c r="Q170">
        <v>108</v>
      </c>
      <c r="R170">
        <v>397</v>
      </c>
      <c r="S170">
        <v>106</v>
      </c>
    </row>
    <row r="171" spans="1:19" x14ac:dyDescent="0.25">
      <c r="A171" s="1">
        <v>170</v>
      </c>
      <c r="B171" t="s">
        <v>122</v>
      </c>
      <c r="C171">
        <v>36</v>
      </c>
      <c r="D171" t="str">
        <f t="shared" si="2"/>
        <v>Thirties</v>
      </c>
      <c r="E171">
        <v>12</v>
      </c>
      <c r="F171">
        <v>34</v>
      </c>
      <c r="G171">
        <v>7</v>
      </c>
      <c r="H171">
        <v>0</v>
      </c>
      <c r="I171">
        <v>0</v>
      </c>
      <c r="J171" s="7">
        <v>411634.5</v>
      </c>
      <c r="K171" t="s">
        <v>53</v>
      </c>
      <c r="L171" t="s">
        <v>53</v>
      </c>
      <c r="M171" t="s">
        <v>53</v>
      </c>
      <c r="N171" t="s">
        <v>53</v>
      </c>
      <c r="O171" t="s">
        <v>53</v>
      </c>
      <c r="P171">
        <v>3</v>
      </c>
      <c r="Q171">
        <v>130</v>
      </c>
      <c r="R171">
        <v>376</v>
      </c>
      <c r="S171">
        <v>84</v>
      </c>
    </row>
    <row r="172" spans="1:19" x14ac:dyDescent="0.25">
      <c r="A172" s="1">
        <v>171</v>
      </c>
      <c r="B172" t="s">
        <v>76</v>
      </c>
      <c r="C172">
        <v>33</v>
      </c>
      <c r="D172" t="str">
        <f t="shared" si="2"/>
        <v>Thirties</v>
      </c>
      <c r="E172">
        <v>25</v>
      </c>
      <c r="F172">
        <v>77</v>
      </c>
      <c r="G172">
        <v>13</v>
      </c>
      <c r="H172">
        <v>1</v>
      </c>
      <c r="I172">
        <v>0</v>
      </c>
      <c r="J172" s="7">
        <v>408793.47</v>
      </c>
      <c r="K172">
        <v>300.5</v>
      </c>
      <c r="L172">
        <v>53.7</v>
      </c>
      <c r="M172">
        <v>63.4</v>
      </c>
      <c r="N172">
        <v>1.7929999999999999</v>
      </c>
      <c r="O172">
        <v>52.5</v>
      </c>
      <c r="P172">
        <v>6</v>
      </c>
      <c r="Q172">
        <v>242</v>
      </c>
      <c r="R172">
        <v>904</v>
      </c>
      <c r="S172">
        <v>203</v>
      </c>
    </row>
    <row r="173" spans="1:19" x14ac:dyDescent="0.25">
      <c r="A173" s="1">
        <v>172</v>
      </c>
      <c r="B173" t="s">
        <v>118</v>
      </c>
      <c r="C173">
        <v>36</v>
      </c>
      <c r="D173" t="str">
        <f t="shared" si="2"/>
        <v>Thirties</v>
      </c>
      <c r="E173">
        <v>28</v>
      </c>
      <c r="F173">
        <v>74</v>
      </c>
      <c r="G173">
        <v>10</v>
      </c>
      <c r="H173">
        <v>1</v>
      </c>
      <c r="I173">
        <v>0</v>
      </c>
      <c r="J173" s="7">
        <v>408433.53</v>
      </c>
      <c r="K173">
        <v>275.39999999999998</v>
      </c>
      <c r="L173">
        <v>59.7</v>
      </c>
      <c r="M173">
        <v>60</v>
      </c>
      <c r="N173">
        <v>1.7649999999999999</v>
      </c>
      <c r="O173">
        <v>56.5</v>
      </c>
      <c r="P173">
        <v>4</v>
      </c>
      <c r="Q173">
        <v>234</v>
      </c>
      <c r="R173">
        <v>854</v>
      </c>
      <c r="S173">
        <v>216</v>
      </c>
    </row>
    <row r="174" spans="1:19" x14ac:dyDescent="0.25">
      <c r="A174" s="1">
        <v>173</v>
      </c>
      <c r="B174" t="s">
        <v>103</v>
      </c>
      <c r="C174">
        <v>35</v>
      </c>
      <c r="D174" t="str">
        <f t="shared" si="2"/>
        <v>Thirties</v>
      </c>
      <c r="E174">
        <v>24</v>
      </c>
      <c r="F174">
        <v>65</v>
      </c>
      <c r="G174">
        <v>10</v>
      </c>
      <c r="H174">
        <v>1</v>
      </c>
      <c r="I174">
        <v>0</v>
      </c>
      <c r="J174" s="7">
        <v>393728.88</v>
      </c>
      <c r="K174">
        <v>287.10000000000002</v>
      </c>
      <c r="L174">
        <v>57</v>
      </c>
      <c r="M174">
        <v>64.099999999999994</v>
      </c>
      <c r="N174">
        <v>1.8029999999999999</v>
      </c>
      <c r="O174">
        <v>42.3</v>
      </c>
      <c r="P174">
        <v>8</v>
      </c>
      <c r="Q174">
        <v>187</v>
      </c>
      <c r="R174">
        <v>780</v>
      </c>
      <c r="S174">
        <v>166</v>
      </c>
    </row>
    <row r="175" spans="1:19" x14ac:dyDescent="0.25">
      <c r="A175" s="1">
        <v>174</v>
      </c>
      <c r="B175" t="s">
        <v>89</v>
      </c>
      <c r="C175">
        <v>35</v>
      </c>
      <c r="D175" t="str">
        <f t="shared" si="2"/>
        <v>Thirties</v>
      </c>
      <c r="E175">
        <v>23</v>
      </c>
      <c r="F175">
        <v>58</v>
      </c>
      <c r="G175">
        <v>6</v>
      </c>
      <c r="H175">
        <v>1</v>
      </c>
      <c r="I175">
        <v>0</v>
      </c>
      <c r="J175" s="7">
        <v>387796.06</v>
      </c>
      <c r="K175">
        <v>296.7</v>
      </c>
      <c r="L175">
        <v>53.1</v>
      </c>
      <c r="M175">
        <v>62</v>
      </c>
      <c r="N175">
        <v>1.804</v>
      </c>
      <c r="O175">
        <v>50.6</v>
      </c>
      <c r="P175">
        <v>0</v>
      </c>
      <c r="Q175">
        <v>191</v>
      </c>
      <c r="R175">
        <v>638</v>
      </c>
      <c r="S175">
        <v>179</v>
      </c>
    </row>
    <row r="176" spans="1:19" x14ac:dyDescent="0.25">
      <c r="A176" s="1">
        <v>175</v>
      </c>
      <c r="B176" t="s">
        <v>165</v>
      </c>
      <c r="C176">
        <v>31</v>
      </c>
      <c r="D176" t="str">
        <f t="shared" si="2"/>
        <v>Thirties</v>
      </c>
      <c r="E176">
        <v>24</v>
      </c>
      <c r="F176">
        <v>68</v>
      </c>
      <c r="G176">
        <v>9</v>
      </c>
      <c r="H176">
        <v>0</v>
      </c>
      <c r="I176">
        <v>0</v>
      </c>
      <c r="J176" s="7">
        <v>386340.6</v>
      </c>
      <c r="K176">
        <v>278.39999999999998</v>
      </c>
      <c r="L176">
        <v>69.599999999999994</v>
      </c>
      <c r="M176">
        <v>65.099999999999994</v>
      </c>
      <c r="N176">
        <v>1.802</v>
      </c>
      <c r="O176">
        <v>54.7</v>
      </c>
      <c r="P176">
        <v>2</v>
      </c>
      <c r="Q176">
        <v>207</v>
      </c>
      <c r="R176">
        <v>831</v>
      </c>
      <c r="S176">
        <v>154</v>
      </c>
    </row>
    <row r="177" spans="1:19" x14ac:dyDescent="0.25">
      <c r="A177" s="1">
        <v>176</v>
      </c>
      <c r="B177" t="s">
        <v>87</v>
      </c>
      <c r="C177">
        <v>43</v>
      </c>
      <c r="D177" t="str">
        <f t="shared" si="2"/>
        <v>Forties/Fifties</v>
      </c>
      <c r="E177">
        <v>25</v>
      </c>
      <c r="F177">
        <v>70</v>
      </c>
      <c r="G177">
        <v>11</v>
      </c>
      <c r="H177">
        <v>0</v>
      </c>
      <c r="I177">
        <v>0</v>
      </c>
      <c r="J177" s="7">
        <v>384795.5</v>
      </c>
      <c r="K177">
        <v>281</v>
      </c>
      <c r="L177">
        <v>57.7</v>
      </c>
      <c r="M177">
        <v>60.9</v>
      </c>
      <c r="N177">
        <v>1.79</v>
      </c>
      <c r="O177">
        <v>61</v>
      </c>
      <c r="P177">
        <v>7</v>
      </c>
      <c r="Q177">
        <v>221</v>
      </c>
      <c r="R177">
        <v>813</v>
      </c>
      <c r="S177">
        <v>196</v>
      </c>
    </row>
    <row r="178" spans="1:19" x14ac:dyDescent="0.25">
      <c r="A178" s="1">
        <v>177</v>
      </c>
      <c r="B178" t="s">
        <v>79</v>
      </c>
      <c r="C178">
        <v>37</v>
      </c>
      <c r="D178" t="str">
        <f t="shared" si="2"/>
        <v>Thirties</v>
      </c>
      <c r="E178">
        <v>25</v>
      </c>
      <c r="F178">
        <v>71</v>
      </c>
      <c r="G178">
        <v>11</v>
      </c>
      <c r="H178">
        <v>0</v>
      </c>
      <c r="I178">
        <v>0</v>
      </c>
      <c r="J178" s="7">
        <v>371404</v>
      </c>
      <c r="K178">
        <v>284.2</v>
      </c>
      <c r="L178">
        <v>52.7</v>
      </c>
      <c r="M178">
        <v>60.9</v>
      </c>
      <c r="N178">
        <v>1.774</v>
      </c>
      <c r="O178">
        <v>56</v>
      </c>
      <c r="P178">
        <v>7</v>
      </c>
      <c r="Q178">
        <v>236</v>
      </c>
      <c r="R178">
        <v>780</v>
      </c>
      <c r="S178">
        <v>236</v>
      </c>
    </row>
    <row r="179" spans="1:19" x14ac:dyDescent="0.25">
      <c r="A179" s="1">
        <v>178</v>
      </c>
      <c r="B179" t="s">
        <v>42</v>
      </c>
      <c r="C179">
        <v>51</v>
      </c>
      <c r="D179" t="str">
        <f t="shared" si="2"/>
        <v>Forties/Fifties</v>
      </c>
      <c r="E179">
        <v>15</v>
      </c>
      <c r="F179">
        <v>43</v>
      </c>
      <c r="G179">
        <v>7</v>
      </c>
      <c r="H179">
        <v>0</v>
      </c>
      <c r="I179">
        <v>0</v>
      </c>
      <c r="J179" s="7">
        <v>369267.88</v>
      </c>
      <c r="K179" t="s">
        <v>53</v>
      </c>
      <c r="L179" t="s">
        <v>53</v>
      </c>
      <c r="M179" t="s">
        <v>53</v>
      </c>
      <c r="N179" t="s">
        <v>53</v>
      </c>
      <c r="O179" t="s">
        <v>53</v>
      </c>
      <c r="P179">
        <v>6</v>
      </c>
      <c r="Q179">
        <v>139</v>
      </c>
      <c r="R179">
        <v>502</v>
      </c>
      <c r="S179">
        <v>116</v>
      </c>
    </row>
    <row r="180" spans="1:19" x14ac:dyDescent="0.25">
      <c r="A180" s="1">
        <v>179</v>
      </c>
      <c r="B180" t="s">
        <v>216</v>
      </c>
      <c r="C180">
        <v>29</v>
      </c>
      <c r="D180" t="str">
        <f t="shared" si="2"/>
        <v>Twenties</v>
      </c>
      <c r="E180">
        <v>9</v>
      </c>
      <c r="F180">
        <v>25</v>
      </c>
      <c r="G180">
        <v>6</v>
      </c>
      <c r="H180">
        <v>0</v>
      </c>
      <c r="I180">
        <v>0</v>
      </c>
      <c r="J180" s="7">
        <v>368250</v>
      </c>
      <c r="K180" t="s">
        <v>53</v>
      </c>
      <c r="L180" t="s">
        <v>53</v>
      </c>
      <c r="M180" t="s">
        <v>53</v>
      </c>
      <c r="N180" t="s">
        <v>53</v>
      </c>
      <c r="O180" t="s">
        <v>53</v>
      </c>
      <c r="P180">
        <v>3</v>
      </c>
      <c r="Q180">
        <v>63</v>
      </c>
      <c r="R180">
        <v>292</v>
      </c>
      <c r="S180">
        <v>79</v>
      </c>
    </row>
    <row r="181" spans="1:19" x14ac:dyDescent="0.25">
      <c r="A181" s="1">
        <v>180</v>
      </c>
      <c r="B181" t="s">
        <v>132</v>
      </c>
      <c r="C181">
        <v>36</v>
      </c>
      <c r="D181" t="str">
        <f t="shared" si="2"/>
        <v>Thirties</v>
      </c>
      <c r="E181">
        <v>28</v>
      </c>
      <c r="F181">
        <v>88</v>
      </c>
      <c r="G181">
        <v>17</v>
      </c>
      <c r="H181">
        <v>0</v>
      </c>
      <c r="I181">
        <v>0</v>
      </c>
      <c r="J181" s="7">
        <v>366240.53</v>
      </c>
      <c r="K181">
        <v>294.60000000000002</v>
      </c>
      <c r="L181">
        <v>61.2</v>
      </c>
      <c r="M181">
        <v>65.099999999999994</v>
      </c>
      <c r="N181">
        <v>1.8049999999999999</v>
      </c>
      <c r="O181">
        <v>52.2</v>
      </c>
      <c r="P181">
        <v>3</v>
      </c>
      <c r="Q181">
        <v>283</v>
      </c>
      <c r="R181">
        <v>1033</v>
      </c>
      <c r="S181">
        <v>225</v>
      </c>
    </row>
    <row r="182" spans="1:19" x14ac:dyDescent="0.25">
      <c r="A182" s="1">
        <v>181</v>
      </c>
      <c r="B182" t="s">
        <v>84</v>
      </c>
      <c r="C182">
        <v>38</v>
      </c>
      <c r="D182" t="str">
        <f t="shared" si="2"/>
        <v>Thirties</v>
      </c>
      <c r="E182">
        <v>27</v>
      </c>
      <c r="F182">
        <v>74</v>
      </c>
      <c r="G182">
        <v>12</v>
      </c>
      <c r="H182">
        <v>0</v>
      </c>
      <c r="I182">
        <v>0</v>
      </c>
      <c r="J182" s="7">
        <v>364652.7</v>
      </c>
      <c r="K182">
        <v>284.5</v>
      </c>
      <c r="L182">
        <v>62.6</v>
      </c>
      <c r="M182">
        <v>61.9</v>
      </c>
      <c r="N182">
        <v>1.8120000000000001</v>
      </c>
      <c r="O182">
        <v>52.1</v>
      </c>
      <c r="P182">
        <v>1</v>
      </c>
      <c r="Q182">
        <v>223</v>
      </c>
      <c r="R182">
        <v>841</v>
      </c>
      <c r="S182">
        <v>233</v>
      </c>
    </row>
    <row r="183" spans="1:19" x14ac:dyDescent="0.25">
      <c r="A183" s="1">
        <v>182</v>
      </c>
      <c r="B183" t="s">
        <v>48</v>
      </c>
      <c r="C183">
        <v>51</v>
      </c>
      <c r="D183" t="str">
        <f t="shared" si="2"/>
        <v>Forties/Fifties</v>
      </c>
      <c r="E183">
        <v>19</v>
      </c>
      <c r="F183">
        <v>54</v>
      </c>
      <c r="G183">
        <v>8</v>
      </c>
      <c r="H183">
        <v>1</v>
      </c>
      <c r="I183">
        <v>0</v>
      </c>
      <c r="J183" s="7">
        <v>360156.97</v>
      </c>
      <c r="K183">
        <v>276.60000000000002</v>
      </c>
      <c r="L183">
        <v>68.8</v>
      </c>
      <c r="M183">
        <v>65.7</v>
      </c>
      <c r="N183">
        <v>1.823</v>
      </c>
      <c r="O183">
        <v>50.6</v>
      </c>
      <c r="P183">
        <v>1</v>
      </c>
      <c r="Q183">
        <v>161</v>
      </c>
      <c r="R183">
        <v>637</v>
      </c>
      <c r="S183">
        <v>151</v>
      </c>
    </row>
    <row r="184" spans="1:19" x14ac:dyDescent="0.25">
      <c r="A184" s="1">
        <v>183</v>
      </c>
      <c r="B184" t="s">
        <v>193</v>
      </c>
      <c r="C184">
        <v>25</v>
      </c>
      <c r="D184" t="str">
        <f t="shared" si="2"/>
        <v>Twenties</v>
      </c>
      <c r="E184">
        <v>14</v>
      </c>
      <c r="F184">
        <v>32</v>
      </c>
      <c r="G184">
        <v>5</v>
      </c>
      <c r="H184">
        <v>1</v>
      </c>
      <c r="I184">
        <v>0</v>
      </c>
      <c r="J184" s="7">
        <v>335221.65999999997</v>
      </c>
      <c r="K184" t="s">
        <v>53</v>
      </c>
      <c r="L184" t="s">
        <v>53</v>
      </c>
      <c r="M184" t="s">
        <v>53</v>
      </c>
      <c r="N184" t="s">
        <v>53</v>
      </c>
      <c r="O184" t="s">
        <v>53</v>
      </c>
      <c r="P184">
        <v>2</v>
      </c>
      <c r="Q184">
        <v>114</v>
      </c>
      <c r="R184">
        <v>328</v>
      </c>
      <c r="S184">
        <v>118</v>
      </c>
    </row>
    <row r="185" spans="1:19" x14ac:dyDescent="0.25">
      <c r="A185" s="1">
        <v>184</v>
      </c>
      <c r="B185" t="s">
        <v>200</v>
      </c>
      <c r="C185">
        <v>27</v>
      </c>
      <c r="D185" t="str">
        <f t="shared" si="2"/>
        <v>Twenties</v>
      </c>
      <c r="E185">
        <v>11</v>
      </c>
      <c r="F185">
        <v>31</v>
      </c>
      <c r="G185">
        <v>7</v>
      </c>
      <c r="H185">
        <v>0</v>
      </c>
      <c r="I185">
        <v>0</v>
      </c>
      <c r="J185" s="7">
        <v>334368.3</v>
      </c>
      <c r="K185" t="s">
        <v>53</v>
      </c>
      <c r="L185" t="s">
        <v>53</v>
      </c>
      <c r="M185" t="s">
        <v>53</v>
      </c>
      <c r="N185" t="s">
        <v>53</v>
      </c>
      <c r="O185" t="s">
        <v>53</v>
      </c>
      <c r="P185">
        <v>2</v>
      </c>
      <c r="Q185">
        <v>96</v>
      </c>
      <c r="R185">
        <v>342</v>
      </c>
      <c r="S185">
        <v>103</v>
      </c>
    </row>
    <row r="186" spans="1:19" x14ac:dyDescent="0.25">
      <c r="A186" s="1">
        <v>185</v>
      </c>
      <c r="B186" t="s">
        <v>217</v>
      </c>
      <c r="C186">
        <v>27</v>
      </c>
      <c r="D186" t="str">
        <f t="shared" si="2"/>
        <v>Twenties</v>
      </c>
      <c r="E186">
        <v>20</v>
      </c>
      <c r="F186">
        <v>60</v>
      </c>
      <c r="G186">
        <v>11</v>
      </c>
      <c r="H186">
        <v>0</v>
      </c>
      <c r="I186">
        <v>0</v>
      </c>
      <c r="J186" s="7">
        <v>305943.88</v>
      </c>
      <c r="K186">
        <v>302.39999999999998</v>
      </c>
      <c r="L186">
        <v>53.9</v>
      </c>
      <c r="M186">
        <v>64.900000000000006</v>
      </c>
      <c r="N186">
        <v>1.792</v>
      </c>
      <c r="O186">
        <v>48.5</v>
      </c>
      <c r="P186">
        <v>3</v>
      </c>
      <c r="Q186">
        <v>212</v>
      </c>
      <c r="R186">
        <v>672</v>
      </c>
      <c r="S186">
        <v>168</v>
      </c>
    </row>
    <row r="187" spans="1:19" x14ac:dyDescent="0.25">
      <c r="A187" s="1">
        <v>186</v>
      </c>
      <c r="B187" t="s">
        <v>188</v>
      </c>
      <c r="C187">
        <v>25</v>
      </c>
      <c r="D187" t="str">
        <f t="shared" si="2"/>
        <v>Twenties</v>
      </c>
      <c r="E187">
        <v>28</v>
      </c>
      <c r="F187">
        <v>76</v>
      </c>
      <c r="G187">
        <v>11</v>
      </c>
      <c r="H187">
        <v>0</v>
      </c>
      <c r="I187">
        <v>0</v>
      </c>
      <c r="J187" s="7">
        <v>305653.71999999997</v>
      </c>
      <c r="K187">
        <v>297</v>
      </c>
      <c r="L187">
        <v>64.400000000000006</v>
      </c>
      <c r="M187">
        <v>63.5</v>
      </c>
      <c r="N187">
        <v>1.8260000000000001</v>
      </c>
      <c r="O187">
        <v>38.5</v>
      </c>
      <c r="P187">
        <v>5</v>
      </c>
      <c r="Q187">
        <v>232</v>
      </c>
      <c r="R187">
        <v>845</v>
      </c>
      <c r="S187">
        <v>251</v>
      </c>
    </row>
    <row r="188" spans="1:19" x14ac:dyDescent="0.25">
      <c r="A188" s="1">
        <v>187</v>
      </c>
      <c r="B188" t="s">
        <v>102</v>
      </c>
      <c r="C188">
        <v>35</v>
      </c>
      <c r="D188" t="str">
        <f t="shared" si="2"/>
        <v>Thirties</v>
      </c>
      <c r="E188">
        <v>13</v>
      </c>
      <c r="F188">
        <v>38</v>
      </c>
      <c r="G188">
        <v>7</v>
      </c>
      <c r="H188">
        <v>0</v>
      </c>
      <c r="I188">
        <v>0</v>
      </c>
      <c r="J188" s="7">
        <v>294565.21999999997</v>
      </c>
      <c r="K188" t="s">
        <v>53</v>
      </c>
      <c r="L188" t="s">
        <v>53</v>
      </c>
      <c r="M188" t="s">
        <v>53</v>
      </c>
      <c r="N188" t="s">
        <v>53</v>
      </c>
      <c r="O188" t="s">
        <v>53</v>
      </c>
      <c r="P188">
        <v>3</v>
      </c>
      <c r="Q188">
        <v>132</v>
      </c>
      <c r="R188">
        <v>432</v>
      </c>
      <c r="S188">
        <v>101</v>
      </c>
    </row>
    <row r="189" spans="1:19" x14ac:dyDescent="0.25">
      <c r="A189" s="1">
        <v>188</v>
      </c>
      <c r="B189" t="s">
        <v>34</v>
      </c>
      <c r="C189">
        <v>51</v>
      </c>
      <c r="D189" t="str">
        <f t="shared" si="2"/>
        <v>Forties/Fifties</v>
      </c>
      <c r="E189">
        <v>22</v>
      </c>
      <c r="F189">
        <v>59</v>
      </c>
      <c r="G189">
        <v>9</v>
      </c>
      <c r="H189">
        <v>0</v>
      </c>
      <c r="I189">
        <v>0</v>
      </c>
      <c r="J189" s="7">
        <v>292823.53000000003</v>
      </c>
      <c r="K189">
        <v>278.5</v>
      </c>
      <c r="L189">
        <v>61.5</v>
      </c>
      <c r="M189">
        <v>60.8</v>
      </c>
      <c r="N189">
        <v>1.7929999999999999</v>
      </c>
      <c r="O189">
        <v>38</v>
      </c>
      <c r="P189">
        <v>1</v>
      </c>
      <c r="Q189">
        <v>191</v>
      </c>
      <c r="R189">
        <v>654</v>
      </c>
      <c r="S189">
        <v>191</v>
      </c>
    </row>
    <row r="190" spans="1:19" x14ac:dyDescent="0.25">
      <c r="A190" s="1">
        <v>189</v>
      </c>
      <c r="B190" t="s">
        <v>30</v>
      </c>
      <c r="C190">
        <v>40</v>
      </c>
      <c r="D190" t="str">
        <f t="shared" si="2"/>
        <v>Forties/Fifties</v>
      </c>
      <c r="E190">
        <v>28</v>
      </c>
      <c r="F190">
        <v>80</v>
      </c>
      <c r="G190">
        <v>13</v>
      </c>
      <c r="H190">
        <v>0</v>
      </c>
      <c r="I190">
        <v>0</v>
      </c>
      <c r="J190" s="7">
        <v>289756.65999999997</v>
      </c>
      <c r="K190">
        <v>290.10000000000002</v>
      </c>
      <c r="L190">
        <v>59.8</v>
      </c>
      <c r="M190">
        <v>64.900000000000006</v>
      </c>
      <c r="N190">
        <v>1.823</v>
      </c>
      <c r="O190">
        <v>44.8</v>
      </c>
      <c r="P190">
        <v>2</v>
      </c>
      <c r="Q190">
        <v>235</v>
      </c>
      <c r="R190">
        <v>932</v>
      </c>
      <c r="S190">
        <v>237</v>
      </c>
    </row>
    <row r="191" spans="1:19" x14ac:dyDescent="0.25">
      <c r="A191" s="1">
        <v>190</v>
      </c>
      <c r="B191" t="s">
        <v>134</v>
      </c>
      <c r="C191">
        <v>34</v>
      </c>
      <c r="D191" t="str">
        <f t="shared" si="2"/>
        <v>Thirties</v>
      </c>
      <c r="E191">
        <v>2</v>
      </c>
      <c r="F191">
        <v>8</v>
      </c>
      <c r="G191">
        <v>2</v>
      </c>
      <c r="H191">
        <v>1</v>
      </c>
      <c r="I191">
        <v>0</v>
      </c>
      <c r="J191" s="7">
        <v>288911.13</v>
      </c>
      <c r="K191" t="s">
        <v>53</v>
      </c>
      <c r="L191" t="s">
        <v>53</v>
      </c>
      <c r="M191" t="s">
        <v>53</v>
      </c>
      <c r="N191" t="s">
        <v>53</v>
      </c>
      <c r="O191" t="s">
        <v>53</v>
      </c>
      <c r="P191">
        <v>0</v>
      </c>
      <c r="Q191">
        <v>34</v>
      </c>
      <c r="R191">
        <v>89</v>
      </c>
      <c r="S191">
        <v>20</v>
      </c>
    </row>
    <row r="192" spans="1:19" x14ac:dyDescent="0.25">
      <c r="A192" s="1">
        <v>191</v>
      </c>
      <c r="B192" t="s">
        <v>17</v>
      </c>
      <c r="C192">
        <v>51</v>
      </c>
      <c r="D192" t="str">
        <f t="shared" si="2"/>
        <v>Forties/Fifties</v>
      </c>
      <c r="E192">
        <v>22</v>
      </c>
      <c r="F192">
        <v>72</v>
      </c>
      <c r="G192">
        <v>15</v>
      </c>
      <c r="H192">
        <v>0</v>
      </c>
      <c r="I192">
        <v>0</v>
      </c>
      <c r="J192" s="7">
        <v>284800.38</v>
      </c>
      <c r="K192">
        <v>296.3</v>
      </c>
      <c r="L192">
        <v>59</v>
      </c>
      <c r="M192">
        <v>64.5</v>
      </c>
      <c r="N192">
        <v>1.794</v>
      </c>
      <c r="O192">
        <v>44</v>
      </c>
      <c r="P192">
        <v>6</v>
      </c>
      <c r="Q192">
        <v>238</v>
      </c>
      <c r="R192">
        <v>811</v>
      </c>
      <c r="S192">
        <v>209</v>
      </c>
    </row>
    <row r="193" spans="1:19" x14ac:dyDescent="0.25">
      <c r="A193" s="1">
        <v>192</v>
      </c>
      <c r="B193" t="s">
        <v>124</v>
      </c>
      <c r="C193">
        <v>31</v>
      </c>
      <c r="D193" t="str">
        <f t="shared" si="2"/>
        <v>Thirties</v>
      </c>
      <c r="E193">
        <v>20</v>
      </c>
      <c r="F193">
        <v>59</v>
      </c>
      <c r="G193">
        <v>9</v>
      </c>
      <c r="H193">
        <v>0</v>
      </c>
      <c r="I193">
        <v>0</v>
      </c>
      <c r="J193" s="7">
        <v>277780</v>
      </c>
      <c r="K193">
        <v>280.10000000000002</v>
      </c>
      <c r="L193">
        <v>64.900000000000006</v>
      </c>
      <c r="M193">
        <v>64.3</v>
      </c>
      <c r="N193">
        <v>1.7889999999999999</v>
      </c>
      <c r="O193">
        <v>52.5</v>
      </c>
      <c r="P193">
        <v>1</v>
      </c>
      <c r="Q193">
        <v>192</v>
      </c>
      <c r="R193">
        <v>694</v>
      </c>
      <c r="S193">
        <v>153</v>
      </c>
    </row>
    <row r="194" spans="1:19" x14ac:dyDescent="0.25">
      <c r="A194" s="1">
        <v>193</v>
      </c>
      <c r="B194" t="s">
        <v>61</v>
      </c>
      <c r="C194">
        <v>41</v>
      </c>
      <c r="D194" t="str">
        <f t="shared" si="2"/>
        <v>Forties/Fifties</v>
      </c>
      <c r="E194">
        <v>7</v>
      </c>
      <c r="F194">
        <v>24</v>
      </c>
      <c r="G194">
        <v>5</v>
      </c>
      <c r="H194">
        <v>1</v>
      </c>
      <c r="I194">
        <v>0</v>
      </c>
      <c r="J194" s="7">
        <v>273857</v>
      </c>
      <c r="K194" t="s">
        <v>53</v>
      </c>
      <c r="L194" t="s">
        <v>53</v>
      </c>
      <c r="M194" t="s">
        <v>53</v>
      </c>
      <c r="N194" t="s">
        <v>53</v>
      </c>
      <c r="O194" t="s">
        <v>53</v>
      </c>
      <c r="P194">
        <v>3</v>
      </c>
      <c r="Q194">
        <v>83</v>
      </c>
      <c r="R194">
        <v>283</v>
      </c>
      <c r="S194">
        <v>56</v>
      </c>
    </row>
    <row r="195" spans="1:19" x14ac:dyDescent="0.25">
      <c r="A195" s="1">
        <v>194</v>
      </c>
      <c r="B195" t="s">
        <v>218</v>
      </c>
      <c r="C195">
        <v>28</v>
      </c>
      <c r="D195" t="str">
        <f t="shared" ref="D195:D201" si="3">IF(C195&lt;30,"Twenties",IF(C195&lt;40,"Thirties","Forties/Fifties"))</f>
        <v>Twenties</v>
      </c>
      <c r="E195">
        <v>18</v>
      </c>
      <c r="F195">
        <v>46</v>
      </c>
      <c r="G195">
        <v>5</v>
      </c>
      <c r="H195">
        <v>0</v>
      </c>
      <c r="I195">
        <v>0</v>
      </c>
      <c r="J195" s="7">
        <v>271326</v>
      </c>
      <c r="K195" t="s">
        <v>53</v>
      </c>
      <c r="L195" t="s">
        <v>53</v>
      </c>
      <c r="M195" t="s">
        <v>53</v>
      </c>
      <c r="N195" t="s">
        <v>53</v>
      </c>
      <c r="O195" t="s">
        <v>53</v>
      </c>
      <c r="P195">
        <v>3</v>
      </c>
      <c r="Q195">
        <v>154</v>
      </c>
      <c r="R195">
        <v>521</v>
      </c>
      <c r="S195">
        <v>133</v>
      </c>
    </row>
    <row r="196" spans="1:19" x14ac:dyDescent="0.25">
      <c r="A196" s="1">
        <v>195</v>
      </c>
      <c r="B196" t="s">
        <v>117</v>
      </c>
      <c r="C196">
        <v>43</v>
      </c>
      <c r="D196" t="str">
        <f t="shared" si="3"/>
        <v>Forties/Fifties</v>
      </c>
      <c r="E196">
        <v>28</v>
      </c>
      <c r="F196">
        <v>78</v>
      </c>
      <c r="G196">
        <v>12</v>
      </c>
      <c r="H196">
        <v>0</v>
      </c>
      <c r="I196">
        <v>0</v>
      </c>
      <c r="J196" s="7">
        <v>254525.02</v>
      </c>
      <c r="K196">
        <v>281.89999999999998</v>
      </c>
      <c r="L196">
        <v>65.400000000000006</v>
      </c>
      <c r="M196">
        <v>61.7</v>
      </c>
      <c r="N196">
        <v>1.7829999999999999</v>
      </c>
      <c r="O196">
        <v>48.4</v>
      </c>
      <c r="P196">
        <v>5</v>
      </c>
      <c r="Q196">
        <v>241</v>
      </c>
      <c r="R196">
        <v>897</v>
      </c>
      <c r="S196">
        <v>224</v>
      </c>
    </row>
    <row r="197" spans="1:19" x14ac:dyDescent="0.25">
      <c r="A197" s="1">
        <v>196</v>
      </c>
      <c r="B197" t="s">
        <v>56</v>
      </c>
      <c r="C197">
        <v>46</v>
      </c>
      <c r="D197" t="str">
        <f t="shared" si="3"/>
        <v>Forties/Fifties</v>
      </c>
      <c r="E197">
        <v>13</v>
      </c>
      <c r="F197">
        <v>30</v>
      </c>
      <c r="G197">
        <v>3</v>
      </c>
      <c r="H197">
        <v>1</v>
      </c>
      <c r="I197">
        <v>0</v>
      </c>
      <c r="J197" s="7">
        <v>243592.34</v>
      </c>
      <c r="K197" t="s">
        <v>53</v>
      </c>
      <c r="L197" t="s">
        <v>53</v>
      </c>
      <c r="M197" t="s">
        <v>53</v>
      </c>
      <c r="N197" t="s">
        <v>53</v>
      </c>
      <c r="O197" t="s">
        <v>53</v>
      </c>
      <c r="P197">
        <v>1</v>
      </c>
      <c r="Q197">
        <v>94</v>
      </c>
      <c r="R197">
        <v>356</v>
      </c>
      <c r="S197">
        <v>78</v>
      </c>
    </row>
    <row r="198" spans="1:19" x14ac:dyDescent="0.25">
      <c r="A198" s="1">
        <v>197</v>
      </c>
      <c r="B198" t="s">
        <v>181</v>
      </c>
      <c r="C198">
        <v>26</v>
      </c>
      <c r="D198" t="str">
        <f t="shared" si="3"/>
        <v>Twenties</v>
      </c>
      <c r="E198">
        <v>25</v>
      </c>
      <c r="F198">
        <v>61</v>
      </c>
      <c r="G198">
        <v>6</v>
      </c>
      <c r="H198">
        <v>0</v>
      </c>
      <c r="I198">
        <v>0</v>
      </c>
      <c r="J198" s="7">
        <v>238229.78</v>
      </c>
      <c r="K198">
        <v>288.10000000000002</v>
      </c>
      <c r="L198">
        <v>64</v>
      </c>
      <c r="M198">
        <v>65.599999999999994</v>
      </c>
      <c r="N198">
        <v>1.8260000000000001</v>
      </c>
      <c r="O198">
        <v>36.1</v>
      </c>
      <c r="P198">
        <v>2</v>
      </c>
      <c r="Q198">
        <v>187</v>
      </c>
      <c r="R198">
        <v>697</v>
      </c>
      <c r="S198">
        <v>168</v>
      </c>
    </row>
    <row r="199" spans="1:19" x14ac:dyDescent="0.25">
      <c r="A199" s="1">
        <v>198</v>
      </c>
      <c r="B199" t="s">
        <v>59</v>
      </c>
      <c r="C199">
        <v>57</v>
      </c>
      <c r="D199" t="str">
        <f t="shared" si="3"/>
        <v>Forties/Fifties</v>
      </c>
      <c r="E199">
        <v>1</v>
      </c>
      <c r="F199">
        <v>4</v>
      </c>
      <c r="G199">
        <v>1</v>
      </c>
      <c r="H199">
        <v>1</v>
      </c>
      <c r="I199">
        <v>0</v>
      </c>
      <c r="J199" s="7">
        <v>234000</v>
      </c>
      <c r="K199" t="s">
        <v>53</v>
      </c>
      <c r="L199" t="s">
        <v>53</v>
      </c>
      <c r="M199" t="s">
        <v>53</v>
      </c>
      <c r="N199" t="s">
        <v>53</v>
      </c>
      <c r="O199" t="s">
        <v>53</v>
      </c>
      <c r="P199" t="s">
        <v>53</v>
      </c>
      <c r="Q199" t="s">
        <v>53</v>
      </c>
      <c r="R199" t="s">
        <v>53</v>
      </c>
      <c r="S199" t="s">
        <v>53</v>
      </c>
    </row>
    <row r="200" spans="1:19" x14ac:dyDescent="0.25">
      <c r="A200" s="1">
        <v>199</v>
      </c>
      <c r="B200" t="s">
        <v>199</v>
      </c>
      <c r="C200">
        <v>28</v>
      </c>
      <c r="D200" t="str">
        <f t="shared" si="3"/>
        <v>Twenties</v>
      </c>
      <c r="E200">
        <v>3</v>
      </c>
      <c r="F200">
        <v>10</v>
      </c>
      <c r="G200">
        <v>2</v>
      </c>
      <c r="H200">
        <v>1</v>
      </c>
      <c r="I200">
        <v>0</v>
      </c>
      <c r="J200" s="7">
        <v>217866.56</v>
      </c>
      <c r="K200" t="s">
        <v>53</v>
      </c>
      <c r="L200" t="s">
        <v>53</v>
      </c>
      <c r="M200" t="s">
        <v>53</v>
      </c>
      <c r="N200" t="s">
        <v>53</v>
      </c>
      <c r="O200" t="s">
        <v>53</v>
      </c>
      <c r="P200">
        <v>0</v>
      </c>
      <c r="Q200">
        <v>40</v>
      </c>
      <c r="R200">
        <v>109</v>
      </c>
      <c r="S200">
        <v>27</v>
      </c>
    </row>
    <row r="201" spans="1:19" x14ac:dyDescent="0.25">
      <c r="A201" s="1">
        <v>200</v>
      </c>
      <c r="B201" t="s">
        <v>38</v>
      </c>
      <c r="C201">
        <v>45</v>
      </c>
      <c r="D201" t="str">
        <f t="shared" si="3"/>
        <v>Forties/Fifties</v>
      </c>
      <c r="E201">
        <v>15</v>
      </c>
      <c r="F201">
        <v>44</v>
      </c>
      <c r="G201">
        <v>9</v>
      </c>
      <c r="H201">
        <v>0</v>
      </c>
      <c r="I201">
        <v>0</v>
      </c>
      <c r="J201" s="7">
        <v>212771.4</v>
      </c>
      <c r="K201" t="s">
        <v>53</v>
      </c>
      <c r="L201" t="s">
        <v>53</v>
      </c>
      <c r="M201" t="s">
        <v>53</v>
      </c>
      <c r="N201" t="s">
        <v>53</v>
      </c>
      <c r="O201" t="s">
        <v>53</v>
      </c>
      <c r="P201">
        <v>1</v>
      </c>
      <c r="Q201">
        <v>131</v>
      </c>
      <c r="R201">
        <v>522</v>
      </c>
      <c r="S201">
        <v>118</v>
      </c>
    </row>
  </sheetData>
  <sortState ref="A2:S201">
    <sortCondition ref="A1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"/>
  <sheetViews>
    <sheetView workbookViewId="0"/>
  </sheetViews>
  <sheetFormatPr defaultRowHeight="15" x14ac:dyDescent="0.25"/>
  <sheetData>
    <row r="9" spans="2:2" x14ac:dyDescent="0.25">
      <c r="B9" s="8">
        <f>1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workbookViewId="0"/>
  </sheetViews>
  <sheetFormatPr defaultColWidth="30.7109375" defaultRowHeight="15" x14ac:dyDescent="0.25"/>
  <cols>
    <col min="1" max="1" width="30.7109375" style="10"/>
    <col min="2" max="16384" width="30.7109375" style="9"/>
  </cols>
  <sheetData>
    <row r="1" spans="1:20" x14ac:dyDescent="0.25">
      <c r="A1" s="10" t="s">
        <v>229</v>
      </c>
      <c r="B1" s="9" t="s">
        <v>230</v>
      </c>
      <c r="C1" s="9" t="s">
        <v>220</v>
      </c>
      <c r="D1" s="9">
        <v>7</v>
      </c>
      <c r="E1" s="9" t="s">
        <v>221</v>
      </c>
      <c r="F1" s="9">
        <v>0</v>
      </c>
      <c r="G1" s="9" t="s">
        <v>222</v>
      </c>
      <c r="H1" s="9">
        <v>0</v>
      </c>
      <c r="I1" s="9" t="s">
        <v>223</v>
      </c>
      <c r="J1" s="9">
        <v>1</v>
      </c>
      <c r="K1" s="9" t="s">
        <v>224</v>
      </c>
      <c r="L1" s="9">
        <v>0</v>
      </c>
      <c r="M1" s="9" t="s">
        <v>225</v>
      </c>
      <c r="N1" s="9">
        <v>0</v>
      </c>
      <c r="O1" s="9" t="s">
        <v>226</v>
      </c>
      <c r="P1" s="9">
        <v>1</v>
      </c>
      <c r="Q1" s="9" t="s">
        <v>227</v>
      </c>
      <c r="R1" s="9">
        <v>0</v>
      </c>
      <c r="S1" s="9" t="s">
        <v>228</v>
      </c>
      <c r="T1" s="9">
        <v>0</v>
      </c>
    </row>
    <row r="2" spans="1:20" x14ac:dyDescent="0.25">
      <c r="A2" s="10" t="s">
        <v>231</v>
      </c>
      <c r="B2" s="9" t="s">
        <v>232</v>
      </c>
    </row>
    <row r="3" spans="1:20" x14ac:dyDescent="0.25">
      <c r="A3" s="10" t="s">
        <v>233</v>
      </c>
      <c r="B3" s="9" t="b">
        <f>IF(B10&gt;256,"TripUpST110AndEarlier",FALSE)</f>
        <v>0</v>
      </c>
    </row>
    <row r="4" spans="1:20" x14ac:dyDescent="0.25">
      <c r="A4" s="10" t="s">
        <v>234</v>
      </c>
      <c r="B4" s="9" t="s">
        <v>235</v>
      </c>
    </row>
    <row r="5" spans="1:20" x14ac:dyDescent="0.25">
      <c r="A5" s="10" t="s">
        <v>236</v>
      </c>
      <c r="B5" s="9" t="b">
        <v>1</v>
      </c>
    </row>
    <row r="6" spans="1:20" x14ac:dyDescent="0.25">
      <c r="A6" s="10" t="s">
        <v>237</v>
      </c>
      <c r="B6" s="9" t="b">
        <v>0</v>
      </c>
    </row>
    <row r="7" spans="1:20" x14ac:dyDescent="0.25">
      <c r="A7" s="10" t="s">
        <v>238</v>
      </c>
      <c r="B7" s="9" t="str">
        <f>'2014'!$A$1:$S$201</f>
        <v>Chris Kirk</v>
      </c>
    </row>
    <row r="8" spans="1:20" x14ac:dyDescent="0.25">
      <c r="A8" s="10" t="s">
        <v>239</v>
      </c>
      <c r="B8" s="9">
        <v>2</v>
      </c>
    </row>
    <row r="9" spans="1:20" x14ac:dyDescent="0.25">
      <c r="A9" s="10" t="s">
        <v>240</v>
      </c>
      <c r="B9" s="11">
        <f>1</f>
        <v>1</v>
      </c>
    </row>
    <row r="10" spans="1:20" x14ac:dyDescent="0.25">
      <c r="A10" s="10" t="s">
        <v>241</v>
      </c>
      <c r="B10" s="9">
        <v>19</v>
      </c>
    </row>
    <row r="12" spans="1:20" x14ac:dyDescent="0.25">
      <c r="A12" s="10" t="s">
        <v>242</v>
      </c>
      <c r="B12" s="9" t="s">
        <v>243</v>
      </c>
      <c r="C12" s="9" t="s">
        <v>244</v>
      </c>
      <c r="D12" s="9" t="s">
        <v>245</v>
      </c>
      <c r="E12" s="9" t="b">
        <v>1</v>
      </c>
      <c r="F12" s="9">
        <v>0</v>
      </c>
      <c r="G12" s="9">
        <v>4</v>
      </c>
      <c r="H12" s="9">
        <v>0</v>
      </c>
    </row>
    <row r="13" spans="1:20" x14ac:dyDescent="0.25">
      <c r="A13" s="10" t="s">
        <v>246</v>
      </c>
      <c r="B13" s="9">
        <f>'2014'!$A$1:$A$201</f>
        <v>12</v>
      </c>
    </row>
    <row r="14" spans="1:20" x14ac:dyDescent="0.25">
      <c r="A14" s="10" t="s">
        <v>247</v>
      </c>
    </row>
    <row r="15" spans="1:20" x14ac:dyDescent="0.25">
      <c r="A15" s="10" t="s">
        <v>248</v>
      </c>
      <c r="B15" s="9" t="s">
        <v>249</v>
      </c>
      <c r="C15" s="9" t="s">
        <v>250</v>
      </c>
      <c r="D15" s="9" t="s">
        <v>251</v>
      </c>
      <c r="E15" s="9" t="b">
        <v>1</v>
      </c>
      <c r="F15" s="9">
        <v>0</v>
      </c>
      <c r="G15" s="9">
        <v>4</v>
      </c>
      <c r="H15" s="9">
        <v>1</v>
      </c>
    </row>
    <row r="16" spans="1:20" x14ac:dyDescent="0.25">
      <c r="A16" s="10" t="s">
        <v>252</v>
      </c>
      <c r="B16" s="9" t="str">
        <f>'2014'!$B$1:$B$201</f>
        <v>Justin Rose</v>
      </c>
    </row>
    <row r="17" spans="1:8" x14ac:dyDescent="0.25">
      <c r="A17" s="10" t="s">
        <v>253</v>
      </c>
    </row>
    <row r="18" spans="1:8" x14ac:dyDescent="0.25">
      <c r="A18" s="10" t="s">
        <v>254</v>
      </c>
      <c r="B18" s="9" t="s">
        <v>255</v>
      </c>
      <c r="C18" s="9" t="s">
        <v>256</v>
      </c>
      <c r="D18" s="9" t="s">
        <v>257</v>
      </c>
      <c r="E18" s="9" t="b">
        <v>1</v>
      </c>
      <c r="F18" s="9">
        <v>0</v>
      </c>
      <c r="G18" s="9">
        <v>4</v>
      </c>
      <c r="H18" s="9">
        <v>0</v>
      </c>
    </row>
    <row r="19" spans="1:8" x14ac:dyDescent="0.25">
      <c r="A19" s="10" t="s">
        <v>258</v>
      </c>
      <c r="B19" s="9">
        <f>'2014'!$C$1:$C$201</f>
        <v>30</v>
      </c>
    </row>
    <row r="20" spans="1:8" x14ac:dyDescent="0.25">
      <c r="A20" s="10" t="s">
        <v>259</v>
      </c>
    </row>
    <row r="21" spans="1:8" x14ac:dyDescent="0.25">
      <c r="A21" s="10" t="s">
        <v>260</v>
      </c>
      <c r="B21" s="9" t="s">
        <v>261</v>
      </c>
      <c r="C21" s="9" t="s">
        <v>262</v>
      </c>
      <c r="D21" s="9" t="s">
        <v>263</v>
      </c>
      <c r="E21" s="9" t="b">
        <v>1</v>
      </c>
      <c r="F21" s="9">
        <v>0</v>
      </c>
      <c r="G21" s="9">
        <v>4</v>
      </c>
      <c r="H21" s="9">
        <v>1</v>
      </c>
    </row>
    <row r="22" spans="1:8" x14ac:dyDescent="0.25">
      <c r="A22" s="10" t="s">
        <v>264</v>
      </c>
      <c r="B22" s="9" t="str">
        <f>'2014'!$D$1:$D$201</f>
        <v>Thirties</v>
      </c>
    </row>
    <row r="23" spans="1:8" x14ac:dyDescent="0.25">
      <c r="A23" s="10" t="s">
        <v>265</v>
      </c>
    </row>
    <row r="24" spans="1:8" x14ac:dyDescent="0.25">
      <c r="A24" s="10" t="s">
        <v>266</v>
      </c>
      <c r="B24" s="9" t="s">
        <v>267</v>
      </c>
      <c r="C24" s="9" t="s">
        <v>268</v>
      </c>
      <c r="D24" s="9" t="s">
        <v>269</v>
      </c>
      <c r="E24" s="9" t="b">
        <v>1</v>
      </c>
      <c r="F24" s="9">
        <v>0</v>
      </c>
      <c r="G24" s="9">
        <v>4</v>
      </c>
      <c r="H24" s="9">
        <v>0</v>
      </c>
    </row>
    <row r="25" spans="1:8" x14ac:dyDescent="0.25">
      <c r="A25" s="10" t="s">
        <v>270</v>
      </c>
      <c r="B25" s="9">
        <f>'2014'!$E$1:$E$201</f>
        <v>23</v>
      </c>
    </row>
    <row r="26" spans="1:8" x14ac:dyDescent="0.25">
      <c r="A26" s="10" t="s">
        <v>271</v>
      </c>
    </row>
    <row r="27" spans="1:8" x14ac:dyDescent="0.25">
      <c r="A27" s="10" t="s">
        <v>272</v>
      </c>
      <c r="B27" s="9" t="s">
        <v>273</v>
      </c>
      <c r="C27" s="9" t="s">
        <v>274</v>
      </c>
      <c r="D27" s="9" t="s">
        <v>275</v>
      </c>
      <c r="E27" s="9" t="b">
        <v>1</v>
      </c>
      <c r="F27" s="9">
        <v>0</v>
      </c>
      <c r="G27" s="9">
        <v>4</v>
      </c>
      <c r="H27" s="9">
        <v>0</v>
      </c>
    </row>
    <row r="28" spans="1:8" x14ac:dyDescent="0.25">
      <c r="A28" s="10" t="s">
        <v>276</v>
      </c>
      <c r="B28" s="9">
        <f>'2014'!$F$1:$F$201</f>
        <v>80</v>
      </c>
    </row>
    <row r="29" spans="1:8" x14ac:dyDescent="0.25">
      <c r="A29" s="10" t="s">
        <v>277</v>
      </c>
    </row>
    <row r="30" spans="1:8" x14ac:dyDescent="0.25">
      <c r="A30" s="10" t="s">
        <v>278</v>
      </c>
      <c r="B30" s="9" t="s">
        <v>279</v>
      </c>
      <c r="C30" s="9" t="s">
        <v>280</v>
      </c>
      <c r="D30" s="9" t="s">
        <v>281</v>
      </c>
      <c r="E30" s="9" t="b">
        <v>1</v>
      </c>
      <c r="F30" s="9">
        <v>0</v>
      </c>
      <c r="G30" s="9">
        <v>4</v>
      </c>
      <c r="H30" s="9">
        <v>0</v>
      </c>
    </row>
    <row r="31" spans="1:8" x14ac:dyDescent="0.25">
      <c r="A31" s="10" t="s">
        <v>282</v>
      </c>
      <c r="B31" s="9">
        <f>'2014'!$G$1:$G$201</f>
        <v>17</v>
      </c>
    </row>
    <row r="32" spans="1:8" x14ac:dyDescent="0.25">
      <c r="A32" s="10" t="s">
        <v>283</v>
      </c>
    </row>
    <row r="33" spans="1:8" x14ac:dyDescent="0.25">
      <c r="A33" s="10" t="s">
        <v>284</v>
      </c>
      <c r="B33" s="9" t="s">
        <v>285</v>
      </c>
      <c r="C33" s="9" t="s">
        <v>286</v>
      </c>
      <c r="D33" s="9" t="s">
        <v>287</v>
      </c>
      <c r="E33" s="9" t="b">
        <v>1</v>
      </c>
      <c r="F33" s="9">
        <v>0</v>
      </c>
      <c r="G33" s="9">
        <v>4</v>
      </c>
      <c r="H33" s="9">
        <v>0</v>
      </c>
    </row>
    <row r="34" spans="1:8" x14ac:dyDescent="0.25">
      <c r="A34" s="10" t="s">
        <v>288</v>
      </c>
      <c r="B34" s="9">
        <f>'2014'!$H$1:$H$201</f>
        <v>6</v>
      </c>
    </row>
    <row r="35" spans="1:8" x14ac:dyDescent="0.25">
      <c r="A35" s="10" t="s">
        <v>289</v>
      </c>
    </row>
    <row r="36" spans="1:8" x14ac:dyDescent="0.25">
      <c r="A36" s="10" t="s">
        <v>290</v>
      </c>
      <c r="B36" s="9" t="s">
        <v>291</v>
      </c>
      <c r="C36" s="9" t="s">
        <v>292</v>
      </c>
      <c r="D36" s="9" t="s">
        <v>293</v>
      </c>
      <c r="E36" s="9" t="b">
        <v>1</v>
      </c>
      <c r="F36" s="9">
        <v>0</v>
      </c>
      <c r="G36" s="9">
        <v>4</v>
      </c>
      <c r="H36" s="9">
        <v>0</v>
      </c>
    </row>
    <row r="37" spans="1:8" x14ac:dyDescent="0.25">
      <c r="A37" s="10" t="s">
        <v>294</v>
      </c>
      <c r="B37" s="9">
        <f>'2014'!$I$1:$I$201</f>
        <v>1</v>
      </c>
    </row>
    <row r="38" spans="1:8" x14ac:dyDescent="0.25">
      <c r="A38" s="10" t="s">
        <v>295</v>
      </c>
    </row>
    <row r="39" spans="1:8" x14ac:dyDescent="0.25">
      <c r="A39" s="10" t="s">
        <v>296</v>
      </c>
      <c r="B39" s="9" t="s">
        <v>297</v>
      </c>
      <c r="C39" s="9" t="s">
        <v>298</v>
      </c>
      <c r="D39" s="9" t="s">
        <v>299</v>
      </c>
      <c r="E39" s="9" t="b">
        <v>1</v>
      </c>
      <c r="F39" s="9">
        <v>0</v>
      </c>
      <c r="G39" s="9">
        <v>4</v>
      </c>
      <c r="H39" s="9">
        <v>0</v>
      </c>
    </row>
    <row r="40" spans="1:8" x14ac:dyDescent="0.25">
      <c r="A40" s="10" t="s">
        <v>300</v>
      </c>
      <c r="B40" s="9">
        <f>'2014'!$J$1:$J$201</f>
        <v>2115233.5</v>
      </c>
    </row>
    <row r="41" spans="1:8" x14ac:dyDescent="0.25">
      <c r="A41" s="10" t="s">
        <v>301</v>
      </c>
    </row>
    <row r="42" spans="1:8" x14ac:dyDescent="0.25">
      <c r="A42" s="10" t="s">
        <v>302</v>
      </c>
      <c r="B42" s="9" t="s">
        <v>303</v>
      </c>
      <c r="C42" s="9" t="s">
        <v>304</v>
      </c>
      <c r="D42" s="9" t="s">
        <v>305</v>
      </c>
      <c r="E42" s="9" t="b">
        <v>1</v>
      </c>
      <c r="F42" s="9">
        <v>0</v>
      </c>
      <c r="G42" s="9">
        <v>4</v>
      </c>
      <c r="H42" s="9">
        <v>0</v>
      </c>
    </row>
    <row r="43" spans="1:8" x14ac:dyDescent="0.25">
      <c r="A43" s="10" t="s">
        <v>306</v>
      </c>
      <c r="B43" s="9">
        <f>'2014'!$K$1:$K$201</f>
        <v>272.2</v>
      </c>
    </row>
    <row r="44" spans="1:8" x14ac:dyDescent="0.25">
      <c r="A44" s="10" t="s">
        <v>307</v>
      </c>
    </row>
    <row r="45" spans="1:8" x14ac:dyDescent="0.25">
      <c r="A45" s="10" t="s">
        <v>308</v>
      </c>
      <c r="B45" s="9" t="s">
        <v>309</v>
      </c>
      <c r="C45" s="9" t="s">
        <v>310</v>
      </c>
      <c r="D45" s="9" t="s">
        <v>311</v>
      </c>
      <c r="E45" s="9" t="b">
        <v>1</v>
      </c>
      <c r="F45" s="9">
        <v>0</v>
      </c>
      <c r="G45" s="9">
        <v>4</v>
      </c>
      <c r="H45" s="9">
        <v>0</v>
      </c>
    </row>
    <row r="46" spans="1:8" x14ac:dyDescent="0.25">
      <c r="A46" s="10" t="s">
        <v>312</v>
      </c>
      <c r="B46" s="9">
        <f>'2014'!$L$1:$L$201</f>
        <v>52.8</v>
      </c>
    </row>
    <row r="47" spans="1:8" x14ac:dyDescent="0.25">
      <c r="A47" s="10" t="s">
        <v>313</v>
      </c>
    </row>
    <row r="48" spans="1:8" x14ac:dyDescent="0.25">
      <c r="A48" s="10" t="s">
        <v>314</v>
      </c>
      <c r="B48" s="9" t="s">
        <v>315</v>
      </c>
      <c r="C48" s="9" t="s">
        <v>316</v>
      </c>
      <c r="D48" s="9" t="s">
        <v>317</v>
      </c>
      <c r="E48" s="9" t="b">
        <v>1</v>
      </c>
      <c r="F48" s="9">
        <v>0</v>
      </c>
      <c r="G48" s="9">
        <v>4</v>
      </c>
      <c r="H48" s="9">
        <v>0</v>
      </c>
    </row>
    <row r="49" spans="1:8" x14ac:dyDescent="0.25">
      <c r="A49" s="10" t="s">
        <v>318</v>
      </c>
      <c r="B49" s="9">
        <f>'2014'!$M$1:$M$201</f>
        <v>62.6</v>
      </c>
    </row>
    <row r="50" spans="1:8" x14ac:dyDescent="0.25">
      <c r="A50" s="10" t="s">
        <v>319</v>
      </c>
    </row>
    <row r="51" spans="1:8" x14ac:dyDescent="0.25">
      <c r="A51" s="10" t="s">
        <v>320</v>
      </c>
      <c r="B51" s="9" t="s">
        <v>321</v>
      </c>
      <c r="C51" s="9" t="s">
        <v>322</v>
      </c>
      <c r="D51" s="9" t="s">
        <v>323</v>
      </c>
      <c r="E51" s="9" t="b">
        <v>1</v>
      </c>
      <c r="F51" s="9">
        <v>0</v>
      </c>
      <c r="G51" s="9">
        <v>4</v>
      </c>
      <c r="H51" s="9">
        <v>0</v>
      </c>
    </row>
    <row r="52" spans="1:8" x14ac:dyDescent="0.25">
      <c r="A52" s="10" t="s">
        <v>324</v>
      </c>
      <c r="B52" s="9">
        <f>'2014'!$N$1:$N$201</f>
        <v>1.772</v>
      </c>
    </row>
    <row r="53" spans="1:8" x14ac:dyDescent="0.25">
      <c r="A53" s="10" t="s">
        <v>325</v>
      </c>
    </row>
    <row r="54" spans="1:8" x14ac:dyDescent="0.25">
      <c r="A54" s="10" t="s">
        <v>326</v>
      </c>
      <c r="B54" s="9" t="s">
        <v>327</v>
      </c>
      <c r="C54" s="9" t="s">
        <v>328</v>
      </c>
      <c r="D54" s="9" t="s">
        <v>329</v>
      </c>
      <c r="E54" s="9" t="b">
        <v>1</v>
      </c>
      <c r="F54" s="9">
        <v>0</v>
      </c>
      <c r="G54" s="9">
        <v>4</v>
      </c>
      <c r="H54" s="9">
        <v>0</v>
      </c>
    </row>
    <row r="55" spans="1:8" x14ac:dyDescent="0.25">
      <c r="A55" s="10" t="s">
        <v>330</v>
      </c>
      <c r="B55" s="9">
        <f>'2014'!$O$1:$O$201</f>
        <v>48.6</v>
      </c>
    </row>
    <row r="56" spans="1:8" x14ac:dyDescent="0.25">
      <c r="A56" s="10" t="s">
        <v>331</v>
      </c>
    </row>
    <row r="57" spans="1:8" x14ac:dyDescent="0.25">
      <c r="A57" s="10" t="s">
        <v>332</v>
      </c>
      <c r="B57" s="9" t="s">
        <v>333</v>
      </c>
      <c r="C57" s="9" t="s">
        <v>334</v>
      </c>
      <c r="D57" s="9" t="s">
        <v>335</v>
      </c>
      <c r="E57" s="9" t="b">
        <v>1</v>
      </c>
      <c r="F57" s="9">
        <v>0</v>
      </c>
      <c r="G57" s="9">
        <v>4</v>
      </c>
      <c r="H57" s="9">
        <v>0</v>
      </c>
    </row>
    <row r="58" spans="1:8" x14ac:dyDescent="0.25">
      <c r="A58" s="10" t="s">
        <v>336</v>
      </c>
      <c r="B58" s="9">
        <f>'2014'!$P$1:$P$201</f>
        <v>16</v>
      </c>
    </row>
    <row r="59" spans="1:8" x14ac:dyDescent="0.25">
      <c r="A59" s="10" t="s">
        <v>337</v>
      </c>
    </row>
    <row r="60" spans="1:8" x14ac:dyDescent="0.25">
      <c r="A60" s="10" t="s">
        <v>338</v>
      </c>
      <c r="B60" s="9" t="s">
        <v>339</v>
      </c>
      <c r="C60" s="9" t="s">
        <v>340</v>
      </c>
      <c r="D60" s="9" t="s">
        <v>341</v>
      </c>
      <c r="E60" s="9" t="b">
        <v>1</v>
      </c>
      <c r="F60" s="9">
        <v>0</v>
      </c>
      <c r="G60" s="9">
        <v>4</v>
      </c>
      <c r="H60" s="9">
        <v>0</v>
      </c>
    </row>
    <row r="61" spans="1:8" x14ac:dyDescent="0.25">
      <c r="A61" s="10" t="s">
        <v>342</v>
      </c>
      <c r="B61" s="9">
        <f>'2014'!$Q$1:$Q$201</f>
        <v>268</v>
      </c>
    </row>
    <row r="62" spans="1:8" x14ac:dyDescent="0.25">
      <c r="A62" s="10" t="s">
        <v>343</v>
      </c>
    </row>
    <row r="63" spans="1:8" x14ac:dyDescent="0.25">
      <c r="A63" s="10" t="s">
        <v>344</v>
      </c>
      <c r="B63" s="9" t="s">
        <v>345</v>
      </c>
      <c r="C63" s="9" t="s">
        <v>346</v>
      </c>
      <c r="D63" s="9" t="s">
        <v>347</v>
      </c>
      <c r="E63" s="9" t="b">
        <v>1</v>
      </c>
      <c r="F63" s="9">
        <v>0</v>
      </c>
      <c r="G63" s="9">
        <v>4</v>
      </c>
      <c r="H63" s="9">
        <v>0</v>
      </c>
    </row>
    <row r="64" spans="1:8" x14ac:dyDescent="0.25">
      <c r="A64" s="10" t="s">
        <v>348</v>
      </c>
      <c r="B64" s="9">
        <f>'2014'!$R$1:$R$201</f>
        <v>1068</v>
      </c>
    </row>
    <row r="65" spans="1:8" x14ac:dyDescent="0.25">
      <c r="A65" s="10" t="s">
        <v>349</v>
      </c>
    </row>
    <row r="66" spans="1:8" x14ac:dyDescent="0.25">
      <c r="A66" s="10" t="s">
        <v>350</v>
      </c>
      <c r="B66" s="9" t="s">
        <v>351</v>
      </c>
      <c r="C66" s="9" t="s">
        <v>352</v>
      </c>
      <c r="D66" s="9" t="s">
        <v>353</v>
      </c>
      <c r="E66" s="9" t="b">
        <v>1</v>
      </c>
      <c r="F66" s="9">
        <v>0</v>
      </c>
      <c r="G66" s="9">
        <v>4</v>
      </c>
      <c r="H66" s="9">
        <v>0</v>
      </c>
    </row>
    <row r="67" spans="1:8" x14ac:dyDescent="0.25">
      <c r="A67" s="10" t="s">
        <v>354</v>
      </c>
      <c r="B67" s="9">
        <f>'2014'!$S$1:$S$201</f>
        <v>222</v>
      </c>
    </row>
    <row r="68" spans="1:8" x14ac:dyDescent="0.25">
      <c r="A68" s="10" t="s">
        <v>355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7" bestFit="1" customWidth="1"/>
    <col min="3" max="3" width="12.7109375" customWidth="1"/>
    <col min="4" max="4" width="13.7109375" bestFit="1" customWidth="1"/>
  </cols>
  <sheetData>
    <row r="1" spans="1:4" s="12" customFormat="1" ht="18.75" x14ac:dyDescent="0.3">
      <c r="A1" s="18" t="s">
        <v>356</v>
      </c>
      <c r="B1" s="16"/>
    </row>
    <row r="2" spans="1:4" s="12" customFormat="1" ht="11.25" x14ac:dyDescent="0.2">
      <c r="A2" s="14" t="s">
        <v>357</v>
      </c>
      <c r="B2" s="16" t="s">
        <v>358</v>
      </c>
    </row>
    <row r="3" spans="1:4" s="12" customFormat="1" ht="11.25" x14ac:dyDescent="0.2">
      <c r="A3" s="14" t="s">
        <v>359</v>
      </c>
      <c r="B3" s="16" t="s">
        <v>360</v>
      </c>
    </row>
    <row r="4" spans="1:4" s="12" customFormat="1" ht="11.25" x14ac:dyDescent="0.2">
      <c r="A4" s="14" t="s">
        <v>361</v>
      </c>
      <c r="B4" s="16" t="s">
        <v>362</v>
      </c>
    </row>
    <row r="5" spans="1:4" s="13" customFormat="1" ht="11.25" x14ac:dyDescent="0.2">
      <c r="A5" s="15" t="s">
        <v>363</v>
      </c>
      <c r="B5" s="17" t="s">
        <v>364</v>
      </c>
    </row>
    <row r="7" spans="1:4" ht="15" customHeight="1" x14ac:dyDescent="0.25">
      <c r="A7" s="21"/>
      <c r="B7" s="19" t="s">
        <v>365</v>
      </c>
      <c r="C7" s="19" t="s">
        <v>366</v>
      </c>
      <c r="D7" s="19" t="s">
        <v>367</v>
      </c>
    </row>
    <row r="8" spans="1:4" ht="15" customHeight="1" thickBot="1" x14ac:dyDescent="0.3">
      <c r="A8" s="22" t="s">
        <v>358</v>
      </c>
      <c r="B8" s="20" t="s">
        <v>230</v>
      </c>
      <c r="C8" s="20" t="s">
        <v>230</v>
      </c>
      <c r="D8" s="20" t="s">
        <v>230</v>
      </c>
    </row>
    <row r="9" spans="1:4" ht="15" customHeight="1" thickTop="1" x14ac:dyDescent="0.25">
      <c r="A9" s="19" t="s">
        <v>368</v>
      </c>
      <c r="B9" s="23">
        <f>_xll.StatMean(_xll.StatDestack(ST_Earnings,ST_AgeCoded,"Forties/Fifties"))</f>
        <v>1000785.4715217393</v>
      </c>
      <c r="C9" s="23">
        <f>_xll.StatMean(_xll.StatDestack(ST_Earnings,ST_AgeCoded,"Thirties"))</f>
        <v>1592705.2599065409</v>
      </c>
      <c r="D9" s="23">
        <f>_xll.StatMean(_xll.StatDestack(ST_Earnings,ST_AgeCoded,"Twenties"))</f>
        <v>1635649.3068085101</v>
      </c>
    </row>
    <row r="10" spans="1:4" ht="15" customHeight="1" x14ac:dyDescent="0.25">
      <c r="A10" s="19" t="s">
        <v>369</v>
      </c>
      <c r="B10" s="23">
        <f>_xll.StatStdDev(_xll.StatDestack(ST_Earnings,ST_AgeCoded,"Forties/Fifties"))</f>
        <v>971944.28699605924</v>
      </c>
      <c r="C10" s="23">
        <f>_xll.StatStdDev(_xll.StatDestack(ST_Earnings,ST_AgeCoded,"Thirties"))</f>
        <v>1265306.1103832612</v>
      </c>
      <c r="D10" s="23">
        <f>_xll.StatStdDev(_xll.StatDestack(ST_Earnings,ST_AgeCoded,"Twenties"))</f>
        <v>1639106.1808023641</v>
      </c>
    </row>
    <row r="11" spans="1:4" ht="15" customHeight="1" x14ac:dyDescent="0.25">
      <c r="A11" s="19" t="s">
        <v>370</v>
      </c>
      <c r="B11" s="23">
        <f>_xll.StatMedian(_xll.StatDestack(ST_Earnings,ST_AgeCoded,"Forties/Fifties"), 4)</f>
        <v>659475.05000000005</v>
      </c>
      <c r="C11" s="23">
        <f>_xll.StatMedian(_xll.StatDestack(ST_Earnings,ST_AgeCoded,"Thirties"), 4)</f>
        <v>1200381.1000000001</v>
      </c>
      <c r="D11" s="23">
        <f>_xll.StatMedian(_xll.StatDestack(ST_Earnings,ST_AgeCoded,"Twenties"), 4)</f>
        <v>974042.5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9.5703125" bestFit="1" customWidth="1"/>
    <col min="3" max="3" width="15.140625" bestFit="1" customWidth="1"/>
    <col min="4" max="4" width="16.140625" bestFit="1" customWidth="1"/>
  </cols>
  <sheetData>
    <row r="1" spans="1:4" s="12" customFormat="1" ht="18.75" x14ac:dyDescent="0.3">
      <c r="A1" s="18" t="s">
        <v>356</v>
      </c>
      <c r="B1" s="16"/>
    </row>
    <row r="2" spans="1:4" s="12" customFormat="1" ht="11.25" x14ac:dyDescent="0.2">
      <c r="A2" s="14" t="s">
        <v>357</v>
      </c>
      <c r="B2" s="16" t="s">
        <v>358</v>
      </c>
    </row>
    <row r="3" spans="1:4" s="12" customFormat="1" ht="11.25" x14ac:dyDescent="0.2">
      <c r="A3" s="14" t="s">
        <v>359</v>
      </c>
      <c r="B3" s="16" t="s">
        <v>360</v>
      </c>
    </row>
    <row r="4" spans="1:4" s="12" customFormat="1" ht="11.25" x14ac:dyDescent="0.2">
      <c r="A4" s="14" t="s">
        <v>361</v>
      </c>
      <c r="B4" s="16" t="s">
        <v>362</v>
      </c>
    </row>
    <row r="5" spans="1:4" s="13" customFormat="1" ht="11.25" x14ac:dyDescent="0.2">
      <c r="A5" s="15" t="s">
        <v>363</v>
      </c>
      <c r="B5" s="17" t="s">
        <v>364</v>
      </c>
    </row>
    <row r="7" spans="1:4" ht="15" customHeight="1" x14ac:dyDescent="0.25">
      <c r="A7" s="21"/>
      <c r="B7" s="19" t="s">
        <v>371</v>
      </c>
      <c r="C7" s="19" t="s">
        <v>372</v>
      </c>
      <c r="D7" s="19" t="s">
        <v>373</v>
      </c>
    </row>
    <row r="8" spans="1:4" ht="15" customHeight="1" thickBot="1" x14ac:dyDescent="0.3">
      <c r="A8" s="22" t="s">
        <v>358</v>
      </c>
      <c r="B8" s="20" t="s">
        <v>230</v>
      </c>
      <c r="C8" s="20" t="s">
        <v>230</v>
      </c>
      <c r="D8" s="20" t="s">
        <v>230</v>
      </c>
    </row>
    <row r="9" spans="1:4" ht="15" customHeight="1" thickTop="1" x14ac:dyDescent="0.25">
      <c r="A9" s="19" t="s">
        <v>368</v>
      </c>
      <c r="B9" s="24">
        <f>_xll.StatMean(_xll.StatDestack(ST_YardsDrive,ST_AgeCoded,"Forties/Fifties"))</f>
        <v>283.9228571428572</v>
      </c>
      <c r="C9" s="24">
        <f>_xll.StatMean(_xll.StatDestack(ST_YardsDrive,ST_AgeCoded,"Thirties"))</f>
        <v>290.85612244897959</v>
      </c>
      <c r="D9" s="24">
        <f>_xll.StatMean(_xll.StatDestack(ST_YardsDrive,ST_AgeCoded,"Twenties"))</f>
        <v>293.7157894736842</v>
      </c>
    </row>
    <row r="10" spans="1:4" ht="15" customHeight="1" x14ac:dyDescent="0.25">
      <c r="A10" s="19" t="s">
        <v>369</v>
      </c>
      <c r="B10" s="24">
        <f>_xll.StatStdDev(_xll.StatDestack(ST_YardsDrive,ST_AgeCoded,"Forties/Fifties"))</f>
        <v>7.8044137479749089</v>
      </c>
      <c r="C10" s="24">
        <f>_xll.StatStdDev(_xll.StatDestack(ST_YardsDrive,ST_AgeCoded,"Thirties"))</f>
        <v>8.5189911111505463</v>
      </c>
      <c r="D10" s="24">
        <f>_xll.StatStdDev(_xll.StatDestack(ST_YardsDrive,ST_AgeCoded,"Twenties"))</f>
        <v>7.036527334378353</v>
      </c>
    </row>
    <row r="11" spans="1:4" ht="15" customHeight="1" x14ac:dyDescent="0.25">
      <c r="A11" s="19" t="s">
        <v>370</v>
      </c>
      <c r="B11" s="24">
        <f>_xll.StatMedian(_xll.StatDestack(ST_YardsDrive,ST_AgeCoded,"Forties/Fifties"), 4)</f>
        <v>281.89999999999998</v>
      </c>
      <c r="C11" s="24">
        <f>_xll.StatMedian(_xll.StatDestack(ST_YardsDrive,ST_AgeCoded,"Thirties"), 4)</f>
        <v>289.8</v>
      </c>
      <c r="D11" s="24">
        <f>_xll.StatMedian(_xll.StatDestack(ST_YardsDrive,ST_AgeCoded,"Twenties"), 4)</f>
        <v>293.2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22.85546875" bestFit="1" customWidth="1"/>
    <col min="3" max="3" width="18.42578125" bestFit="1" customWidth="1"/>
    <col min="4" max="4" width="19.42578125" bestFit="1" customWidth="1"/>
  </cols>
  <sheetData>
    <row r="1" spans="1:4" s="12" customFormat="1" ht="18.75" x14ac:dyDescent="0.3">
      <c r="A1" s="18" t="s">
        <v>356</v>
      </c>
      <c r="B1" s="16"/>
    </row>
    <row r="2" spans="1:4" s="12" customFormat="1" ht="11.25" x14ac:dyDescent="0.2">
      <c r="A2" s="14" t="s">
        <v>357</v>
      </c>
      <c r="B2" s="16" t="s">
        <v>358</v>
      </c>
    </row>
    <row r="3" spans="1:4" s="12" customFormat="1" ht="11.25" x14ac:dyDescent="0.2">
      <c r="A3" s="14" t="s">
        <v>359</v>
      </c>
      <c r="B3" s="16" t="s">
        <v>360</v>
      </c>
    </row>
    <row r="4" spans="1:4" s="12" customFormat="1" ht="11.25" x14ac:dyDescent="0.2">
      <c r="A4" s="14" t="s">
        <v>361</v>
      </c>
      <c r="B4" s="16" t="s">
        <v>362</v>
      </c>
    </row>
    <row r="5" spans="1:4" s="13" customFormat="1" ht="11.25" x14ac:dyDescent="0.2">
      <c r="A5" s="15" t="s">
        <v>363</v>
      </c>
      <c r="B5" s="17" t="s">
        <v>364</v>
      </c>
    </row>
    <row r="7" spans="1:4" ht="15" customHeight="1" x14ac:dyDescent="0.25">
      <c r="A7" s="21"/>
      <c r="B7" s="19" t="s">
        <v>374</v>
      </c>
      <c r="C7" s="19" t="s">
        <v>375</v>
      </c>
      <c r="D7" s="19" t="s">
        <v>376</v>
      </c>
    </row>
    <row r="8" spans="1:4" ht="15" customHeight="1" thickBot="1" x14ac:dyDescent="0.3">
      <c r="A8" s="22" t="s">
        <v>358</v>
      </c>
      <c r="B8" s="20" t="s">
        <v>230</v>
      </c>
      <c r="C8" s="20" t="s">
        <v>230</v>
      </c>
      <c r="D8" s="20" t="s">
        <v>230</v>
      </c>
    </row>
    <row r="9" spans="1:4" ht="15" customHeight="1" thickTop="1" x14ac:dyDescent="0.25">
      <c r="A9" s="19" t="s">
        <v>368</v>
      </c>
      <c r="B9" s="24">
        <f>_xll.StatMean(_xll.StatDestack(ST_DrivingAccuracy,ST_AgeCoded,"Forties/Fifties"))</f>
        <v>63.182857142857159</v>
      </c>
      <c r="C9" s="24">
        <f>_xll.StatMean(_xll.StatDestack(ST_DrivingAccuracy,ST_AgeCoded,"Thirties"))</f>
        <v>61.334693877551032</v>
      </c>
      <c r="D9" s="24">
        <f>_xll.StatMean(_xll.StatDestack(ST_DrivingAccuracy,ST_AgeCoded,"Twenties"))</f>
        <v>60.365789473684224</v>
      </c>
    </row>
    <row r="10" spans="1:4" ht="15" customHeight="1" x14ac:dyDescent="0.25">
      <c r="A10" s="19" t="s">
        <v>369</v>
      </c>
      <c r="B10" s="24">
        <f>_xll.StatStdDev(_xll.StatDestack(ST_DrivingAccuracy,ST_AgeCoded,"Forties/Fifties"))</f>
        <v>5.4670933084864659</v>
      </c>
      <c r="C10" s="24">
        <f>_xll.StatStdDev(_xll.StatDestack(ST_DrivingAccuracy,ST_AgeCoded,"Thirties"))</f>
        <v>4.8194216627158593</v>
      </c>
      <c r="D10" s="24">
        <f>_xll.StatStdDev(_xll.StatDestack(ST_DrivingAccuracy,ST_AgeCoded,"Twenties"))</f>
        <v>3.8868646654409997</v>
      </c>
    </row>
    <row r="11" spans="1:4" ht="15" customHeight="1" x14ac:dyDescent="0.25">
      <c r="A11" s="19" t="s">
        <v>370</v>
      </c>
      <c r="B11" s="24">
        <f>_xll.StatMedian(_xll.StatDestack(ST_DrivingAccuracy,ST_AgeCoded,"Forties/Fifties"), 4)</f>
        <v>62.8</v>
      </c>
      <c r="C11" s="24">
        <f>_xll.StatMedian(_xll.StatDestack(ST_DrivingAccuracy,ST_AgeCoded,"Thirties"), 4)</f>
        <v>61.150000000000006</v>
      </c>
      <c r="D11" s="24">
        <f>_xll.StatMedian(_xll.StatDestack(ST_DrivingAccuracy,ST_AgeCoded,"Twenties"), 4)</f>
        <v>61.05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25.7109375" bestFit="1" customWidth="1"/>
    <col min="3" max="3" width="21.140625" bestFit="1" customWidth="1"/>
    <col min="4" max="4" width="22.28515625" bestFit="1" customWidth="1"/>
  </cols>
  <sheetData>
    <row r="1" spans="1:4" s="12" customFormat="1" ht="18.75" x14ac:dyDescent="0.3">
      <c r="A1" s="18" t="s">
        <v>356</v>
      </c>
      <c r="B1" s="16"/>
    </row>
    <row r="2" spans="1:4" s="12" customFormat="1" ht="11.25" x14ac:dyDescent="0.2">
      <c r="A2" s="14" t="s">
        <v>357</v>
      </c>
      <c r="B2" s="16" t="s">
        <v>358</v>
      </c>
    </row>
    <row r="3" spans="1:4" s="12" customFormat="1" ht="11.25" x14ac:dyDescent="0.2">
      <c r="A3" s="14" t="s">
        <v>359</v>
      </c>
      <c r="B3" s="16" t="s">
        <v>360</v>
      </c>
    </row>
    <row r="4" spans="1:4" s="12" customFormat="1" ht="11.25" x14ac:dyDescent="0.2">
      <c r="A4" s="14" t="s">
        <v>361</v>
      </c>
      <c r="B4" s="16" t="s">
        <v>362</v>
      </c>
    </row>
    <row r="5" spans="1:4" s="13" customFormat="1" ht="11.25" x14ac:dyDescent="0.2">
      <c r="A5" s="15" t="s">
        <v>363</v>
      </c>
      <c r="B5" s="17" t="s">
        <v>364</v>
      </c>
    </row>
    <row r="7" spans="1:4" ht="15" customHeight="1" x14ac:dyDescent="0.25">
      <c r="A7" s="21"/>
      <c r="B7" s="19" t="s">
        <v>377</v>
      </c>
      <c r="C7" s="19" t="s">
        <v>378</v>
      </c>
      <c r="D7" s="19" t="s">
        <v>379</v>
      </c>
    </row>
    <row r="8" spans="1:4" ht="15" customHeight="1" thickBot="1" x14ac:dyDescent="0.3">
      <c r="A8" s="22" t="s">
        <v>358</v>
      </c>
      <c r="B8" s="20" t="s">
        <v>230</v>
      </c>
      <c r="C8" s="20" t="s">
        <v>230</v>
      </c>
      <c r="D8" s="20" t="s">
        <v>230</v>
      </c>
    </row>
    <row r="9" spans="1:4" ht="15" customHeight="1" thickTop="1" x14ac:dyDescent="0.25">
      <c r="A9" s="19" t="s">
        <v>368</v>
      </c>
      <c r="B9" s="24">
        <f>_xll.StatMean(_xll.StatDestack(ST_GreensinRegulation,ST_AgeCoded,"Forties/Fifties"))</f>
        <v>64.59714285714287</v>
      </c>
      <c r="C9" s="24">
        <f>_xll.StatMean(_xll.StatDestack(ST_GreensinRegulation,ST_AgeCoded,"Thirties"))</f>
        <v>65.137755102040828</v>
      </c>
      <c r="D9" s="24">
        <f>_xll.StatMean(_xll.StatDestack(ST_GreensinRegulation,ST_AgeCoded,"Twenties"))</f>
        <v>65.071052631578951</v>
      </c>
    </row>
    <row r="10" spans="1:4" ht="15" customHeight="1" x14ac:dyDescent="0.25">
      <c r="A10" s="19" t="s">
        <v>369</v>
      </c>
      <c r="B10" s="24">
        <f>_xll.StatStdDev(_xll.StatDestack(ST_GreensinRegulation,ST_AgeCoded,"Forties/Fifties"))</f>
        <v>3.5844833670144656</v>
      </c>
      <c r="C10" s="24">
        <f>_xll.StatStdDev(_xll.StatDestack(ST_GreensinRegulation,ST_AgeCoded,"Thirties"))</f>
        <v>2.3082333721336399</v>
      </c>
      <c r="D10" s="24">
        <f>_xll.StatStdDev(_xll.StatDestack(ST_GreensinRegulation,ST_AgeCoded,"Twenties"))</f>
        <v>2.1998658306430254</v>
      </c>
    </row>
    <row r="11" spans="1:4" ht="15" customHeight="1" x14ac:dyDescent="0.25">
      <c r="A11" s="19" t="s">
        <v>370</v>
      </c>
      <c r="B11" s="24">
        <f>_xll.StatMedian(_xll.StatDestack(ST_GreensinRegulation,ST_AgeCoded,"Forties/Fifties"), 4)</f>
        <v>64.900000000000006</v>
      </c>
      <c r="C11" s="24">
        <f>_xll.StatMedian(_xll.StatDestack(ST_GreensinRegulation,ST_AgeCoded,"Thirties"), 4)</f>
        <v>65.2</v>
      </c>
      <c r="D11" s="24">
        <f>_xll.StatMedian(_xll.StatDestack(ST_GreensinRegulation,ST_AgeCoded,"Twenties"), 4)</f>
        <v>64.7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22.42578125" bestFit="1" customWidth="1"/>
    <col min="3" max="3" width="18" bestFit="1" customWidth="1"/>
    <col min="4" max="4" width="19" bestFit="1" customWidth="1"/>
  </cols>
  <sheetData>
    <row r="1" spans="1:4" s="12" customFormat="1" ht="18.75" x14ac:dyDescent="0.3">
      <c r="A1" s="18" t="s">
        <v>356</v>
      </c>
      <c r="B1" s="16"/>
    </row>
    <row r="2" spans="1:4" s="12" customFormat="1" ht="11.25" x14ac:dyDescent="0.2">
      <c r="A2" s="14" t="s">
        <v>357</v>
      </c>
      <c r="B2" s="16" t="s">
        <v>358</v>
      </c>
    </row>
    <row r="3" spans="1:4" s="12" customFormat="1" ht="11.25" x14ac:dyDescent="0.2">
      <c r="A3" s="14" t="s">
        <v>359</v>
      </c>
      <c r="B3" s="16" t="s">
        <v>360</v>
      </c>
    </row>
    <row r="4" spans="1:4" s="12" customFormat="1" ht="11.25" x14ac:dyDescent="0.2">
      <c r="A4" s="14" t="s">
        <v>361</v>
      </c>
      <c r="B4" s="16" t="s">
        <v>362</v>
      </c>
    </row>
    <row r="5" spans="1:4" s="13" customFormat="1" ht="11.25" x14ac:dyDescent="0.2">
      <c r="A5" s="15" t="s">
        <v>363</v>
      </c>
      <c r="B5" s="17" t="s">
        <v>364</v>
      </c>
    </row>
    <row r="7" spans="1:4" ht="15" customHeight="1" x14ac:dyDescent="0.25">
      <c r="A7" s="21"/>
      <c r="B7" s="19" t="s">
        <v>380</v>
      </c>
      <c r="C7" s="19" t="s">
        <v>381</v>
      </c>
      <c r="D7" s="19" t="s">
        <v>382</v>
      </c>
    </row>
    <row r="8" spans="1:4" ht="15" customHeight="1" thickBot="1" x14ac:dyDescent="0.3">
      <c r="A8" s="22" t="s">
        <v>358</v>
      </c>
      <c r="B8" s="20" t="s">
        <v>230</v>
      </c>
      <c r="C8" s="20" t="s">
        <v>230</v>
      </c>
      <c r="D8" s="20" t="s">
        <v>230</v>
      </c>
    </row>
    <row r="9" spans="1:4" ht="15" customHeight="1" thickTop="1" x14ac:dyDescent="0.25">
      <c r="A9" s="19" t="s">
        <v>368</v>
      </c>
      <c r="B9" s="25">
        <f>_xll.StatMean(_xll.StatDestack(ST_PuttingAverage,ST_AgeCoded,"Forties/Fifties"))</f>
        <v>1.7825714285714287</v>
      </c>
      <c r="C9" s="25">
        <f>_xll.StatMean(_xll.StatDestack(ST_PuttingAverage,ST_AgeCoded,"Thirties"))</f>
        <v>1.7734795918367343</v>
      </c>
      <c r="D9" s="25">
        <f>_xll.StatMean(_xll.StatDestack(ST_PuttingAverage,ST_AgeCoded,"Twenties"))</f>
        <v>1.7711315789473683</v>
      </c>
    </row>
    <row r="10" spans="1:4" ht="15" customHeight="1" x14ac:dyDescent="0.25">
      <c r="A10" s="19" t="s">
        <v>369</v>
      </c>
      <c r="B10" s="25">
        <f>_xll.StatStdDev(_xll.StatDestack(ST_PuttingAverage,ST_AgeCoded,"Forties/Fifties"))</f>
        <v>2.6455607338782938E-2</v>
      </c>
      <c r="C10" s="25">
        <f>_xll.StatStdDev(_xll.StatDestack(ST_PuttingAverage,ST_AgeCoded,"Thirties"))</f>
        <v>2.3687061843984728E-2</v>
      </c>
      <c r="D10" s="25">
        <f>_xll.StatStdDev(_xll.StatDestack(ST_PuttingAverage,ST_AgeCoded,"Twenties"))</f>
        <v>2.8120561922638572E-2</v>
      </c>
    </row>
    <row r="11" spans="1:4" ht="15" customHeight="1" x14ac:dyDescent="0.25">
      <c r="A11" s="19" t="s">
        <v>370</v>
      </c>
      <c r="B11" s="25">
        <f>_xll.StatMedian(_xll.StatDestack(ST_PuttingAverage,ST_AgeCoded,"Forties/Fifties"), 4)</f>
        <v>1.782</v>
      </c>
      <c r="C11" s="25">
        <f>_xll.StatMedian(_xll.StatDestack(ST_PuttingAverage,ST_AgeCoded,"Thirties"), 4)</f>
        <v>1.7685</v>
      </c>
      <c r="D11" s="25">
        <f>_xll.StatMedian(_xll.StatDestack(ST_PuttingAverage,ST_AgeCoded,"Twenties"), 4)</f>
        <v>1.768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24</vt:i4>
      </vt:variant>
    </vt:vector>
  </HeadingPairs>
  <TitlesOfParts>
    <vt:vector size="32" baseType="lpstr">
      <vt:lpstr>2014</vt:lpstr>
      <vt:lpstr>_PalUtilTempWorksheet</vt:lpstr>
      <vt:lpstr>_STDS_DGCDE9B76</vt:lpstr>
      <vt:lpstr>One Var Summary Earnings</vt:lpstr>
      <vt:lpstr>One Var Summary Yards per Drive</vt:lpstr>
      <vt:lpstr>One Var Summary Driving Acc</vt:lpstr>
      <vt:lpstr>One Var Summary Greens in Reg</vt:lpstr>
      <vt:lpstr>One Var Summary Putting Avg</vt:lpstr>
      <vt:lpstr>ST_Age</vt:lpstr>
      <vt:lpstr>ST_AgeCoded</vt:lpstr>
      <vt:lpstr>ST_Birdies</vt:lpstr>
      <vt:lpstr>ST_Bogies</vt:lpstr>
      <vt:lpstr>ST_CutsMade</vt:lpstr>
      <vt:lpstr>ST_DrivingAccuracy</vt:lpstr>
      <vt:lpstr>ST_Eagles</vt:lpstr>
      <vt:lpstr>ST_Earnings</vt:lpstr>
      <vt:lpstr>ST_Events</vt:lpstr>
      <vt:lpstr>ST_GreensinRegulation</vt:lpstr>
      <vt:lpstr>ST_Pars</vt:lpstr>
      <vt:lpstr>ST_Player</vt:lpstr>
      <vt:lpstr>ST_PuttingAverage</vt:lpstr>
      <vt:lpstr>ST_Rank</vt:lpstr>
      <vt:lpstr>ST_Rounds</vt:lpstr>
      <vt:lpstr>ST_SandSavePct</vt:lpstr>
      <vt:lpstr>ST_Top10s</vt:lpstr>
      <vt:lpstr>ST_Wins</vt:lpstr>
      <vt:lpstr>ST_YardsDrive</vt:lpstr>
      <vt:lpstr>'One Var Summary Driving Acc'!StatToolsHeader</vt:lpstr>
      <vt:lpstr>'One Var Summary Earnings'!StatToolsHeader</vt:lpstr>
      <vt:lpstr>'One Var Summary Greens in Reg'!StatToolsHeader</vt:lpstr>
      <vt:lpstr>'One Var Summary Putting Avg'!StatToolsHeader</vt:lpstr>
      <vt:lpstr>'One Var Summary Yards per Drive'!StatToolsHeader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2012-03-10T14:40:44Z</dcterms:created>
  <dcterms:modified xsi:type="dcterms:W3CDTF">2016-01-22T19:58:15Z</dcterms:modified>
</cp:coreProperties>
</file>