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ma\Desktop\"/>
    </mc:Choice>
  </mc:AlternateContent>
  <xr:revisionPtr revIDLastSave="0" documentId="8_{61565E60-607F-4419-B32A-D176A0420DBF}" xr6:coauthVersionLast="43" xr6:coauthVersionMax="43" xr10:uidLastSave="{00000000-0000-0000-0000-000000000000}"/>
  <bookViews>
    <workbookView xWindow="-120" yWindow="-120" windowWidth="29040" windowHeight="15840" activeTab="3" xr2:uid="{B56A60CC-0B4B-4423-8B15-B24423BCA97E}"/>
  </bookViews>
  <sheets>
    <sheet name="Sheet1" sheetId="1" r:id="rId1"/>
    <sheet name="Sheet2" sheetId="2" r:id="rId2"/>
    <sheet name="Sheet3" sheetId="3" r:id="rId3"/>
    <sheet name="Sheet4" sheetId="4" r:id="rId4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4" l="1"/>
  <c r="G56" i="4" s="1"/>
  <c r="G61" i="4" s="1"/>
  <c r="C54" i="4"/>
  <c r="C56" i="4" s="1"/>
  <c r="C61" i="4" s="1"/>
  <c r="G52" i="4"/>
  <c r="F52" i="4"/>
  <c r="F54" i="4" s="1"/>
  <c r="F56" i="4" s="1"/>
  <c r="F61" i="4" s="1"/>
  <c r="E52" i="4"/>
  <c r="E54" i="4" s="1"/>
  <c r="E56" i="4" s="1"/>
  <c r="E61" i="4" s="1"/>
  <c r="D52" i="4"/>
  <c r="D54" i="4" s="1"/>
  <c r="D56" i="4" s="1"/>
  <c r="D61" i="4" s="1"/>
  <c r="C52" i="4"/>
  <c r="G42" i="4"/>
  <c r="F42" i="4"/>
  <c r="E42" i="4"/>
  <c r="D42" i="4"/>
  <c r="C42" i="4"/>
  <c r="G35" i="4"/>
  <c r="O27" i="4" s="1"/>
  <c r="D35" i="4"/>
  <c r="D43" i="4" s="1"/>
  <c r="C35" i="4"/>
  <c r="K27" i="4" s="1"/>
  <c r="L30" i="4"/>
  <c r="G30" i="4"/>
  <c r="F30" i="4"/>
  <c r="F35" i="4" s="1"/>
  <c r="E30" i="4"/>
  <c r="E35" i="4" s="1"/>
  <c r="D30" i="4"/>
  <c r="C30" i="4"/>
  <c r="N29" i="4"/>
  <c r="L27" i="4"/>
  <c r="O22" i="4"/>
  <c r="N22" i="4"/>
  <c r="M22" i="4"/>
  <c r="L22" i="4"/>
  <c r="K22" i="4"/>
  <c r="O21" i="4"/>
  <c r="N21" i="4"/>
  <c r="M21" i="4"/>
  <c r="L21" i="4"/>
  <c r="K21" i="4"/>
  <c r="O20" i="4"/>
  <c r="N20" i="4"/>
  <c r="M20" i="4"/>
  <c r="L20" i="4"/>
  <c r="K20" i="4"/>
  <c r="O19" i="4"/>
  <c r="N19" i="4"/>
  <c r="M19" i="4"/>
  <c r="L19" i="4"/>
  <c r="K19" i="4"/>
  <c r="G19" i="4"/>
  <c r="F19" i="4"/>
  <c r="F22" i="4" s="1"/>
  <c r="E19" i="4"/>
  <c r="E22" i="4" s="1"/>
  <c r="D19" i="4"/>
  <c r="L18" i="4" s="1"/>
  <c r="C19" i="4"/>
  <c r="O18" i="4"/>
  <c r="N18" i="4"/>
  <c r="M18" i="4"/>
  <c r="K18" i="4"/>
  <c r="G15" i="4"/>
  <c r="O30" i="4" s="1"/>
  <c r="F15" i="4"/>
  <c r="E15" i="4"/>
  <c r="M29" i="4" s="1"/>
  <c r="D15" i="4"/>
  <c r="L29" i="4" s="1"/>
  <c r="C15" i="4"/>
  <c r="K30" i="4" s="1"/>
  <c r="O14" i="4"/>
  <c r="N14" i="4"/>
  <c r="M14" i="4"/>
  <c r="L14" i="4"/>
  <c r="K14" i="4"/>
  <c r="E55" i="3"/>
  <c r="E57" i="3" s="1"/>
  <c r="E62" i="3" s="1"/>
  <c r="E65" i="3" s="1"/>
  <c r="E67" i="3" s="1"/>
  <c r="G53" i="3"/>
  <c r="G55" i="3" s="1"/>
  <c r="G57" i="3" s="1"/>
  <c r="G62" i="3" s="1"/>
  <c r="G65" i="3" s="1"/>
  <c r="G67" i="3" s="1"/>
  <c r="F53" i="3"/>
  <c r="F55" i="3" s="1"/>
  <c r="F57" i="3" s="1"/>
  <c r="F62" i="3" s="1"/>
  <c r="F65" i="3" s="1"/>
  <c r="F67" i="3" s="1"/>
  <c r="E53" i="3"/>
  <c r="D53" i="3"/>
  <c r="D55" i="3" s="1"/>
  <c r="D57" i="3" s="1"/>
  <c r="D62" i="3" s="1"/>
  <c r="D65" i="3" s="1"/>
  <c r="D67" i="3" s="1"/>
  <c r="C53" i="3"/>
  <c r="C55" i="3" s="1"/>
  <c r="C57" i="3" s="1"/>
  <c r="C62" i="3" s="1"/>
  <c r="C65" i="3" s="1"/>
  <c r="C67" i="3" s="1"/>
  <c r="G42" i="3"/>
  <c r="F42" i="3"/>
  <c r="E42" i="3"/>
  <c r="D42" i="3"/>
  <c r="C42" i="3"/>
  <c r="E35" i="3"/>
  <c r="E43" i="3" s="1"/>
  <c r="G30" i="3"/>
  <c r="G35" i="3" s="1"/>
  <c r="G43" i="3" s="1"/>
  <c r="F30" i="3"/>
  <c r="F35" i="3" s="1"/>
  <c r="F43" i="3" s="1"/>
  <c r="E30" i="3"/>
  <c r="D30" i="3"/>
  <c r="D35" i="3" s="1"/>
  <c r="D43" i="3" s="1"/>
  <c r="C30" i="3"/>
  <c r="C35" i="3" s="1"/>
  <c r="C43" i="3" s="1"/>
  <c r="G22" i="3"/>
  <c r="C22" i="3"/>
  <c r="G19" i="3"/>
  <c r="F19" i="3"/>
  <c r="E19" i="3"/>
  <c r="D19" i="3"/>
  <c r="D22" i="3" s="1"/>
  <c r="C19" i="3"/>
  <c r="G15" i="3"/>
  <c r="F15" i="3"/>
  <c r="F22" i="3" s="1"/>
  <c r="E15" i="3"/>
  <c r="E22" i="3" s="1"/>
  <c r="D15" i="3"/>
  <c r="C15" i="3"/>
  <c r="I43" i="2"/>
  <c r="I39" i="2"/>
  <c r="D38" i="2"/>
  <c r="D40" i="2" s="1"/>
  <c r="I29" i="2"/>
  <c r="D29" i="2"/>
  <c r="D28" i="2"/>
  <c r="C28" i="2"/>
  <c r="C29" i="2" s="1"/>
  <c r="E27" i="2"/>
  <c r="I26" i="2"/>
  <c r="E26" i="2"/>
  <c r="I38" i="2" s="1"/>
  <c r="E23" i="2"/>
  <c r="I37" i="2" s="1"/>
  <c r="I40" i="2" s="1"/>
  <c r="E21" i="2"/>
  <c r="I30" i="2" s="1"/>
  <c r="E20" i="2"/>
  <c r="I19" i="2" s="1"/>
  <c r="D18" i="2"/>
  <c r="E17" i="2"/>
  <c r="E16" i="2"/>
  <c r="E15" i="2"/>
  <c r="I34" i="2" s="1"/>
  <c r="E14" i="2"/>
  <c r="I17" i="2" s="1"/>
  <c r="E13" i="2"/>
  <c r="D12" i="2"/>
  <c r="C12" i="2"/>
  <c r="C18" i="2" s="1"/>
  <c r="I11" i="2"/>
  <c r="E11" i="2"/>
  <c r="I28" i="2" s="1"/>
  <c r="E10" i="2"/>
  <c r="I27" i="2" s="1"/>
  <c r="I9" i="2"/>
  <c r="E9" i="2"/>
  <c r="I15" i="2" s="1"/>
  <c r="I8" i="2"/>
  <c r="I7" i="2"/>
  <c r="I6" i="2"/>
  <c r="D43" i="1"/>
  <c r="D40" i="1"/>
  <c r="D38" i="1"/>
  <c r="C29" i="1"/>
  <c r="D28" i="1"/>
  <c r="D29" i="1" s="1"/>
  <c r="C28" i="1"/>
  <c r="C18" i="1"/>
  <c r="D12" i="1"/>
  <c r="D18" i="1" s="1"/>
  <c r="C12" i="1"/>
  <c r="N25" i="4" l="1"/>
  <c r="N17" i="4"/>
  <c r="M12" i="4"/>
  <c r="M28" i="4"/>
  <c r="E64" i="4"/>
  <c r="E66" i="4" s="1"/>
  <c r="G64" i="4"/>
  <c r="G66" i="4" s="1"/>
  <c r="O12" i="4"/>
  <c r="O28" i="4"/>
  <c r="N28" i="4"/>
  <c r="F64" i="4"/>
  <c r="F66" i="4" s="1"/>
  <c r="N12" i="4"/>
  <c r="M27" i="4"/>
  <c r="E43" i="4"/>
  <c r="M26" i="4"/>
  <c r="M25" i="4"/>
  <c r="M17" i="4"/>
  <c r="N27" i="4"/>
  <c r="F43" i="4"/>
  <c r="N26" i="4"/>
  <c r="L12" i="4"/>
  <c r="L28" i="4"/>
  <c r="D64" i="4"/>
  <c r="D66" i="4" s="1"/>
  <c r="C64" i="4"/>
  <c r="C66" i="4" s="1"/>
  <c r="K12" i="4"/>
  <c r="K28" i="4"/>
  <c r="D22" i="4"/>
  <c r="K29" i="4"/>
  <c r="O29" i="4"/>
  <c r="M30" i="4"/>
  <c r="N30" i="4"/>
  <c r="C43" i="4"/>
  <c r="G43" i="4"/>
  <c r="C22" i="4"/>
  <c r="G22" i="4"/>
  <c r="I12" i="2"/>
  <c r="I25" i="2"/>
  <c r="I31" i="2" s="1"/>
  <c r="D43" i="2"/>
  <c r="I16" i="2"/>
  <c r="I20" i="2" s="1"/>
  <c r="I33" i="2"/>
  <c r="I35" i="2" s="1"/>
  <c r="I10" i="2"/>
  <c r="I18" i="2"/>
  <c r="O25" i="4" l="1"/>
  <c r="O17" i="4"/>
  <c r="K25" i="4"/>
  <c r="K17" i="4"/>
  <c r="O26" i="4"/>
  <c r="K10" i="4"/>
  <c r="K13" i="4"/>
  <c r="K11" i="4"/>
  <c r="K26" i="4"/>
  <c r="L25" i="4"/>
  <c r="L17" i="4"/>
  <c r="L13" i="4"/>
  <c r="L11" i="4"/>
  <c r="L10" i="4"/>
  <c r="N11" i="4"/>
  <c r="N10" i="4"/>
  <c r="N13" i="4"/>
  <c r="O10" i="4"/>
  <c r="O13" i="4"/>
  <c r="O11" i="4"/>
  <c r="L26" i="4"/>
  <c r="M11" i="4"/>
  <c r="M10" i="4"/>
  <c r="M13" i="4"/>
  <c r="I42" i="2"/>
  <c r="I44" i="2" s="1"/>
</calcChain>
</file>

<file path=xl/sharedStrings.xml><?xml version="1.0" encoding="utf-8"?>
<sst xmlns="http://schemas.openxmlformats.org/spreadsheetml/2006/main" count="266" uniqueCount="160">
  <si>
    <t>Chapter 1 Problem 14</t>
  </si>
  <si>
    <t>a.</t>
  </si>
  <si>
    <t>Prepare a sources and uses statement for Whistler Corp. for fiscal year 2017.</t>
  </si>
  <si>
    <t>b.</t>
  </si>
  <si>
    <t xml:space="preserve">Prepare a cash flow statement for Whistler Corp. for fiscal year 2017. </t>
  </si>
  <si>
    <t>WHISTLER CORP.</t>
  </si>
  <si>
    <t>BALANCE SHEET</t>
  </si>
  <si>
    <t>Cash</t>
  </si>
  <si>
    <t>Accounts receivable</t>
  </si>
  <si>
    <t>Inventories</t>
  </si>
  <si>
    <t>Total current assets</t>
  </si>
  <si>
    <t>Land</t>
  </si>
  <si>
    <t>Buildings</t>
  </si>
  <si>
    <t>Equipment</t>
  </si>
  <si>
    <t>Patents</t>
  </si>
  <si>
    <t>Less: Accumulated depreciation</t>
  </si>
  <si>
    <t>Total assets</t>
  </si>
  <si>
    <t>Accounts payable to suppliers</t>
  </si>
  <si>
    <t>Income taxes payable</t>
  </si>
  <si>
    <t>Total current liabilities</t>
  </si>
  <si>
    <t>Long term debt</t>
  </si>
  <si>
    <t>Total liabilities</t>
  </si>
  <si>
    <t>Shareholders’ equity</t>
  </si>
  <si>
    <t>Common stock</t>
  </si>
  <si>
    <t>Retained earnings</t>
  </si>
  <si>
    <t>Total shareholders’ equity</t>
  </si>
  <si>
    <t>Total liabilities and shareholders' equity</t>
  </si>
  <si>
    <t>INCOME STATEMENT</t>
  </si>
  <si>
    <t>Sales</t>
  </si>
  <si>
    <t>Cost of goods sold</t>
  </si>
  <si>
    <t>Depreciation expense</t>
  </si>
  <si>
    <t>Net interest expense</t>
  </si>
  <si>
    <t>Other expense</t>
  </si>
  <si>
    <t>Income before taxes</t>
  </si>
  <si>
    <t>Provision for income taxes</t>
  </si>
  <si>
    <t>Net income</t>
  </si>
  <si>
    <t>Dividends paid</t>
  </si>
  <si>
    <t>Addition to retained earnings</t>
  </si>
  <si>
    <t>Chapter 1 Problem 14 Suggested Answers</t>
  </si>
  <si>
    <t>Sources and Uses Statement:</t>
  </si>
  <si>
    <t>Sources of cash</t>
  </si>
  <si>
    <t>Reduction in inventories</t>
  </si>
  <si>
    <t>Increase in accumulated depreciation</t>
  </si>
  <si>
    <t>Changes</t>
  </si>
  <si>
    <t>Increase in taxes payable</t>
  </si>
  <si>
    <t>Increase in long-term debt</t>
  </si>
  <si>
    <t>Increase in common stock</t>
  </si>
  <si>
    <t>Increase in retained earnings</t>
  </si>
  <si>
    <t xml:space="preserve">   Total sources of cash </t>
  </si>
  <si>
    <t xml:space="preserve">Uses of cash </t>
  </si>
  <si>
    <t>Increase in cash</t>
  </si>
  <si>
    <t>Increase in accounts receivable</t>
  </si>
  <si>
    <t>Increase in buildings</t>
  </si>
  <si>
    <t>Increase in equipment</t>
  </si>
  <si>
    <t>Reduction in accounts payable</t>
  </si>
  <si>
    <t xml:space="preserve">   Total uses of cash </t>
  </si>
  <si>
    <t>Cash flow statement:</t>
  </si>
  <si>
    <t>Operating activities</t>
  </si>
  <si>
    <t>Add back depreciation</t>
  </si>
  <si>
    <t>(Increase) decrease in receivables</t>
  </si>
  <si>
    <t>(Increase) decrease in inventories</t>
  </si>
  <si>
    <t>Increase (decrease) in accounts payable</t>
  </si>
  <si>
    <t>Increase (decrease) in income taxes payable</t>
  </si>
  <si>
    <t>Cash flow from operations</t>
  </si>
  <si>
    <t>Investing activities</t>
  </si>
  <si>
    <t>(Increase) decrease in building</t>
  </si>
  <si>
    <t>(Increase) decrease in equipment</t>
  </si>
  <si>
    <t>Cash flow from investing</t>
  </si>
  <si>
    <t>Financing activities</t>
  </si>
  <si>
    <t>Increase (decrease) in long-term debt</t>
  </si>
  <si>
    <t>Increase (decrease) in common stock</t>
  </si>
  <si>
    <t>Subtract dividends paid</t>
  </si>
  <si>
    <t>Cash flow from financing</t>
  </si>
  <si>
    <t>Net change in cash</t>
  </si>
  <si>
    <t>Beginning cash balance 2017</t>
  </si>
  <si>
    <t>Ending cash balance 2017</t>
  </si>
  <si>
    <t>Chapter 2 Problem 14</t>
  </si>
  <si>
    <t>Use the spreadsheet to calculate as many of the company’s profitability, turnover-control, and leverage and liquidity ratios as you can for these years (see Table 2.4 in text for a list of possible ratios).</t>
  </si>
  <si>
    <t>What do these ratios suggest about the company’s performance over this period?</t>
  </si>
  <si>
    <t>MEN'S WEARHOUSE INC.</t>
  </si>
  <si>
    <t>BALANCE SHEET ($ millions)</t>
  </si>
  <si>
    <t>ASSETS</t>
  </si>
  <si>
    <t>Cash &amp; Short-Term Investments</t>
  </si>
  <si>
    <t>Net Receivables</t>
  </si>
  <si>
    <t>Prepaid Expenses</t>
  </si>
  <si>
    <t>Other Current Assets</t>
  </si>
  <si>
    <t>Total Current Assets</t>
  </si>
  <si>
    <t>Gross Plant, Property &amp; Equipment</t>
  </si>
  <si>
    <t>Accumulated Depreciation</t>
  </si>
  <si>
    <t>Net Plant, Property &amp; Equipment</t>
  </si>
  <si>
    <t>Intangibles</t>
  </si>
  <si>
    <t>Other Assets</t>
  </si>
  <si>
    <t>TOTAL ASSETS</t>
  </si>
  <si>
    <t>LIABILITIES</t>
  </si>
  <si>
    <t>Long Term Debt Due In One Year</t>
  </si>
  <si>
    <t>Accounts Payable</t>
  </si>
  <si>
    <t>Taxes Payable</t>
  </si>
  <si>
    <t>Accrued Expenses</t>
  </si>
  <si>
    <t>Other Current Liabilities</t>
  </si>
  <si>
    <t>Total Current Liabilities</t>
  </si>
  <si>
    <t>Long Term Debt</t>
  </si>
  <si>
    <t>Deferred Taxes</t>
  </si>
  <si>
    <t>Other Liabilities</t>
  </si>
  <si>
    <t>TOTAL LIABILITIES</t>
  </si>
  <si>
    <t>EQUITY</t>
  </si>
  <si>
    <t>Common Stock</t>
  </si>
  <si>
    <t>Capital Surplus</t>
  </si>
  <si>
    <t>Retained Earnings</t>
  </si>
  <si>
    <t>Less: Treasury Stock</t>
  </si>
  <si>
    <t>TOTAL EQUITY</t>
  </si>
  <si>
    <t>TOTAL LIABILITIES &amp; EQUITY</t>
  </si>
  <si>
    <t>Common Shares Outstanding</t>
  </si>
  <si>
    <t>INCOME STATEMENT ($ millions, except per share)</t>
  </si>
  <si>
    <t>Cost of Goods Sold</t>
  </si>
  <si>
    <t>Gross Profit</t>
  </si>
  <si>
    <t>Selling, General, &amp; Administrative Exp.</t>
  </si>
  <si>
    <t>Operating Income Before Deprec.</t>
  </si>
  <si>
    <t>Depreciation, Depletion, &amp; Amortization</t>
  </si>
  <si>
    <t>Operating Profit</t>
  </si>
  <si>
    <t>Interest Expense</t>
  </si>
  <si>
    <t>Non-Operating Income/Expense</t>
  </si>
  <si>
    <t>Special Items</t>
  </si>
  <si>
    <t>Pretax Income</t>
  </si>
  <si>
    <t>Total Income Taxes</t>
  </si>
  <si>
    <t>Income Before Extraordinary</t>
  </si>
  <si>
    <t>Items &amp; Discontinued Operations</t>
  </si>
  <si>
    <t>Savings Due to Common Stock Equiv.</t>
  </si>
  <si>
    <t>Adjusted Net Income</t>
  </si>
  <si>
    <t>EPS Basic from Operations</t>
  </si>
  <si>
    <t>EPS Diluted from Operations</t>
  </si>
  <si>
    <t>Dividends Per Share</t>
  </si>
  <si>
    <t>Com Shares for Basic EPS</t>
  </si>
  <si>
    <t>Com Shares for Diluted EPS</t>
  </si>
  <si>
    <t>Chapter 2 Problem 14 Suggested Answers</t>
  </si>
  <si>
    <t>Profitability Ratios</t>
  </si>
  <si>
    <t xml:space="preserve">Return on equity </t>
  </si>
  <si>
    <t xml:space="preserve">Return on assets </t>
  </si>
  <si>
    <t>Return on invested capital</t>
  </si>
  <si>
    <t xml:space="preserve">Profit margin </t>
  </si>
  <si>
    <t xml:space="preserve">Gross margin </t>
  </si>
  <si>
    <t xml:space="preserve">Turnover-Control Ratios </t>
  </si>
  <si>
    <t>Asset turnover</t>
  </si>
  <si>
    <t>Fixed-asset turnover</t>
  </si>
  <si>
    <t>Inventory turnover</t>
  </si>
  <si>
    <t>Collection period (days)</t>
  </si>
  <si>
    <t>Days' sales in cash</t>
  </si>
  <si>
    <t>Payables period</t>
  </si>
  <si>
    <t>Leverage and Liquidity Ratios</t>
  </si>
  <si>
    <t>Assets to equity</t>
  </si>
  <si>
    <t>Debt to assets</t>
  </si>
  <si>
    <t>Debt to equity</t>
  </si>
  <si>
    <t>Times interest earned</t>
  </si>
  <si>
    <t>Current ratio</t>
  </si>
  <si>
    <t>Acid test</t>
  </si>
  <si>
    <t>Comments</t>
  </si>
  <si>
    <t>Margins are down after 2008 due to Great Recession, but the company is continuously profitable.</t>
  </si>
  <si>
    <t>Control ratios look solid despite recession, suggesting solid management performance in difficult conditions.</t>
  </si>
  <si>
    <t>Low collection period must be due to cash sales or sale of receivables as a source of financing.</t>
  </si>
  <si>
    <t>Leverage ratios evidence declining reliance on debt financing. Interest coverage in 2010 is very high. Time for some new debt?</t>
  </si>
  <si>
    <t>Liquidity looks solid, especially with the sharp increase in days sales in cash during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</si>
</sst>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_-* #,##0.00\-;_-* &quot;-&quot;??_-;_-@_-"/>
    <numFmt numFmtId="164" formatCode="&quot;$&quot;#,##0_);[Red]\(&quot;$&quot;#,##0\)"/>
    <numFmt numFmtId="165" formatCode="#,##0.000_);\(#,##0.000\)"/>
    <numFmt numFmtId="166" formatCode="#,##0.000_);[Red]\(#,##0.000\)"/>
    <numFmt numFmtId="168" formatCode="0.0%"/>
    <numFmt numFmtId="169" formatCode="#,##0.0_);[Red]\(#,##0.0\)"/>
    <numFmt numFmtId="170" formatCode="_(* #,##0.0_);_(* \(#,##0.0\);_(* &quot;-&quot;??_);_(@_)"/>
  </numFmts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color indexed="48"/>
      <name val="Times New Roman"/>
      <family val="1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inden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38" fontId="3" fillId="0" borderId="0" xfId="0" applyNumberFormat="1" applyFont="1" applyAlignment="1">
      <alignment horizontal="right"/>
    </xf>
    <xf numFmtId="38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indent="1"/>
    </xf>
    <xf numFmtId="0" fontId="4" fillId="0" borderId="1" xfId="0" applyFont="1" applyBorder="1" applyAlignment="1">
      <alignment horizontal="center" vertical="top"/>
    </xf>
    <xf numFmtId="38" fontId="3" fillId="0" borderId="0" xfId="0" applyNumberFormat="1" applyFont="1" applyAlignment="1">
      <alignment horizontal="right" vertical="top" wrapText="1"/>
    </xf>
    <xf numFmtId="3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38" fontId="3" fillId="0" borderId="0" xfId="0" applyNumberFormat="1" applyFont="1" applyAlignment="1"/>
    <xf numFmtId="38" fontId="3" fillId="0" borderId="0" xfId="0" applyNumberFormat="1" applyFont="1"/>
    <xf numFmtId="38" fontId="3" fillId="0" borderId="0" xfId="0" applyNumberFormat="1" applyFont="1" applyAlignment="1">
      <alignment vertical="top" wrapText="1"/>
    </xf>
    <xf numFmtId="38" fontId="3" fillId="0" borderId="0" xfId="0" applyNumberFormat="1" applyFont="1" applyAlignment="1">
      <alignment horizontal="left" indent="3"/>
    </xf>
    <xf numFmtId="38" fontId="3" fillId="0" borderId="0" xfId="0" applyNumberFormat="1" applyFont="1" applyAlignment="1">
      <alignment horizontal="left" indent="4"/>
    </xf>
    <xf numFmtId="38" fontId="5" fillId="0" borderId="0" xfId="0" applyNumberFormat="1" applyFont="1" applyAlignment="1">
      <alignment vertical="top" wrapText="1"/>
    </xf>
    <xf numFmtId="38" fontId="3" fillId="0" borderId="0" xfId="0" applyNumberFormat="1" applyFont="1" applyAlignment="1">
      <alignment horizontal="left" indent="1"/>
    </xf>
    <xf numFmtId="38" fontId="3" fillId="0" borderId="0" xfId="0" applyNumberFormat="1" applyFont="1" applyBorder="1"/>
    <xf numFmtId="38" fontId="5" fillId="0" borderId="0" xfId="0" applyNumberFormat="1" applyFont="1" applyAlignment="1">
      <alignment wrapText="1"/>
    </xf>
    <xf numFmtId="38" fontId="4" fillId="0" borderId="0" xfId="0" applyNumberFormat="1" applyFont="1" applyAlignment="1">
      <alignment horizontal="center"/>
    </xf>
    <xf numFmtId="38" fontId="3" fillId="0" borderId="0" xfId="0" applyNumberFormat="1" applyFont="1" applyAlignment="1">
      <alignment horizontal="center"/>
    </xf>
    <xf numFmtId="38" fontId="3" fillId="0" borderId="0" xfId="0" applyNumberFormat="1" applyFont="1" applyBorder="1" applyAlignment="1">
      <alignment horizontal="left" indent="1"/>
    </xf>
    <xf numFmtId="165" fontId="2" fillId="0" borderId="0" xfId="0" applyNumberFormat="1" applyFont="1" applyFill="1"/>
    <xf numFmtId="165" fontId="3" fillId="0" borderId="0" xfId="0" applyNumberFormat="1" applyFont="1"/>
    <xf numFmtId="165" fontId="3" fillId="0" borderId="0" xfId="0" applyNumberFormat="1" applyFont="1" applyAlignment="1">
      <alignment vertical="top"/>
    </xf>
    <xf numFmtId="0" fontId="3" fillId="0" borderId="0" xfId="0" applyFont="1" applyAlignment="1">
      <alignment wrapText="1"/>
    </xf>
    <xf numFmtId="165" fontId="4" fillId="0" borderId="0" xfId="0" applyNumberFormat="1" applyFont="1"/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Fill="1"/>
    <xf numFmtId="165" fontId="4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Continuous"/>
    </xf>
    <xf numFmtId="0" fontId="4" fillId="0" borderId="1" xfId="0" applyNumberFormat="1" applyFont="1" applyBorder="1" applyAlignment="1">
      <alignment horizontal="center"/>
    </xf>
    <xf numFmtId="165" fontId="3" fillId="0" borderId="0" xfId="0" applyNumberFormat="1" applyFont="1" applyBorder="1"/>
    <xf numFmtId="166" fontId="3" fillId="0" borderId="0" xfId="0" applyNumberFormat="1" applyFont="1"/>
    <xf numFmtId="166" fontId="3" fillId="0" borderId="0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6" fontId="4" fillId="0" borderId="0" xfId="0" applyNumberFormat="1" applyFont="1"/>
    <xf numFmtId="166" fontId="3" fillId="0" borderId="0" xfId="0" applyNumberFormat="1" applyFont="1" applyBorder="1"/>
    <xf numFmtId="166" fontId="6" fillId="0" borderId="0" xfId="0" applyNumberFormat="1" applyFont="1"/>
    <xf numFmtId="166" fontId="4" fillId="0" borderId="0" xfId="0" applyNumberFormat="1" applyFont="1" applyAlignment="1">
      <alignment horizontal="center"/>
    </xf>
    <xf numFmtId="166" fontId="3" fillId="0" borderId="0" xfId="0" quotePrefix="1" applyNumberFormat="1" applyFont="1" applyBorder="1" applyAlignment="1">
      <alignment horizontal="right"/>
    </xf>
    <xf numFmtId="0" fontId="3" fillId="0" borderId="0" xfId="0" applyFont="1" applyBorder="1"/>
    <xf numFmtId="1" fontId="7" fillId="0" borderId="0" xfId="1" applyNumberFormat="1" applyFont="1" applyBorder="1"/>
    <xf numFmtId="1" fontId="7" fillId="0" borderId="0" xfId="1" applyNumberFormat="1" applyFont="1" applyBorder="1" applyAlignment="1">
      <alignment horizontal="center"/>
    </xf>
    <xf numFmtId="165" fontId="4" fillId="0" borderId="0" xfId="0" applyNumberFormat="1" applyFont="1" applyBorder="1"/>
    <xf numFmtId="40" fontId="3" fillId="0" borderId="0" xfId="0" applyNumberFormat="1" applyFont="1" applyBorder="1" applyAlignment="1">
      <alignment horizontal="right"/>
    </xf>
    <xf numFmtId="168" fontId="3" fillId="0" borderId="0" xfId="2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center"/>
    </xf>
    <xf numFmtId="170" fontId="3" fillId="0" borderId="0" xfId="1" applyNumberFormat="1" applyFont="1" applyBorder="1" applyAlignment="1">
      <alignment horizontal="right"/>
    </xf>
    <xf numFmtId="165" fontId="4" fillId="0" borderId="0" xfId="0" applyNumberFormat="1" applyFont="1" applyFill="1" applyBorder="1"/>
    <xf numFmtId="0" fontId="3" fillId="0" borderId="0" xfId="0" applyFont="1" applyBorder="1" applyAlignment="1">
      <alignment horizontal="right"/>
    </xf>
    <xf numFmtId="0" fontId="4" fillId="0" borderId="0" xfId="0" applyFont="1" applyBorder="1"/>
    <xf numFmtId="168" fontId="3" fillId="0" borderId="0" xfId="2" applyNumberFormat="1" applyFont="1" applyBorder="1"/>
    <xf numFmtId="170" fontId="3" fillId="0" borderId="0" xfId="1" applyNumberFormat="1" applyFont="1" applyBorder="1"/>
    <xf numFmtId="165" fontId="3" fillId="0" borderId="0" xfId="0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570A0-E905-4AD9-8A03-F974865E88B4}">
  <dimension ref="A1:G44"/>
  <sheetViews>
    <sheetView workbookViewId="0">
      <selection sqref="A1:XFD1048576"/>
    </sheetView>
  </sheetViews>
  <sheetFormatPr defaultColWidth="7.875" defaultRowHeight="15.75" x14ac:dyDescent="0.25"/>
  <cols>
    <col min="1" max="1" width="3.25" style="2" customWidth="1"/>
    <col min="2" max="2" width="38.125" style="2" customWidth="1"/>
    <col min="3" max="4" width="9.125" style="2" customWidth="1"/>
    <col min="5" max="5" width="7.875" style="2"/>
    <col min="6" max="6" width="8.125" style="2" customWidth="1"/>
    <col min="7" max="16384" width="7.875" style="2"/>
  </cols>
  <sheetData>
    <row r="1" spans="1:5" ht="18.75" x14ac:dyDescent="0.3">
      <c r="A1" s="1" t="s">
        <v>0</v>
      </c>
    </row>
    <row r="2" spans="1:5" x14ac:dyDescent="0.25">
      <c r="A2" s="3"/>
    </row>
    <row r="3" spans="1:5" x14ac:dyDescent="0.25">
      <c r="A3" s="2" t="s">
        <v>1</v>
      </c>
      <c r="B3" s="4" t="s">
        <v>2</v>
      </c>
    </row>
    <row r="4" spans="1:5" x14ac:dyDescent="0.25">
      <c r="A4" s="2" t="s">
        <v>3</v>
      </c>
      <c r="B4" s="2" t="s">
        <v>4</v>
      </c>
    </row>
    <row r="6" spans="1:5" x14ac:dyDescent="0.25">
      <c r="B6" s="5" t="s">
        <v>5</v>
      </c>
      <c r="C6" s="5"/>
      <c r="D6" s="5"/>
    </row>
    <row r="7" spans="1:5" x14ac:dyDescent="0.25">
      <c r="B7" s="5" t="s">
        <v>6</v>
      </c>
      <c r="C7" s="5"/>
      <c r="D7" s="5"/>
    </row>
    <row r="8" spans="1:5" x14ac:dyDescent="0.25">
      <c r="B8" s="6"/>
      <c r="C8" s="7">
        <v>2016</v>
      </c>
      <c r="D8" s="7">
        <v>2017</v>
      </c>
      <c r="E8" s="8"/>
    </row>
    <row r="9" spans="1:5" x14ac:dyDescent="0.25">
      <c r="B9" s="4" t="s">
        <v>7</v>
      </c>
      <c r="C9" s="9">
        <v>47500</v>
      </c>
      <c r="D9" s="9">
        <v>76700</v>
      </c>
      <c r="E9" s="9"/>
    </row>
    <row r="10" spans="1:5" x14ac:dyDescent="0.25">
      <c r="B10" s="4" t="s">
        <v>8</v>
      </c>
      <c r="C10" s="10">
        <v>0</v>
      </c>
      <c r="D10" s="10">
        <v>43100</v>
      </c>
      <c r="E10" s="9"/>
    </row>
    <row r="11" spans="1:5" x14ac:dyDescent="0.25">
      <c r="B11" s="4" t="s">
        <v>9</v>
      </c>
      <c r="C11" s="11">
        <v>49000</v>
      </c>
      <c r="D11" s="11">
        <v>36500</v>
      </c>
      <c r="E11" s="9"/>
    </row>
    <row r="12" spans="1:5" x14ac:dyDescent="0.25">
      <c r="B12" s="12" t="s">
        <v>10</v>
      </c>
      <c r="C12" s="10">
        <f>SUM(C9:C11)</f>
        <v>96500</v>
      </c>
      <c r="D12" s="10">
        <f>SUM(D9:D11)</f>
        <v>156300</v>
      </c>
      <c r="E12" s="9"/>
    </row>
    <row r="13" spans="1:5" x14ac:dyDescent="0.25">
      <c r="B13" s="4" t="s">
        <v>11</v>
      </c>
      <c r="C13" s="10">
        <v>15800</v>
      </c>
      <c r="D13" s="10">
        <v>15800</v>
      </c>
      <c r="E13" s="9"/>
    </row>
    <row r="14" spans="1:5" x14ac:dyDescent="0.25">
      <c r="B14" s="4" t="s">
        <v>12</v>
      </c>
      <c r="C14" s="10">
        <v>103600</v>
      </c>
      <c r="D14" s="10">
        <v>164600</v>
      </c>
      <c r="E14" s="9"/>
    </row>
    <row r="15" spans="1:5" x14ac:dyDescent="0.25">
      <c r="B15" s="4" t="s">
        <v>13</v>
      </c>
      <c r="C15" s="10">
        <v>63200</v>
      </c>
      <c r="D15" s="10">
        <v>65500</v>
      </c>
      <c r="E15" s="9"/>
    </row>
    <row r="16" spans="1:5" x14ac:dyDescent="0.25">
      <c r="B16" s="4" t="s">
        <v>14</v>
      </c>
      <c r="C16" s="10">
        <v>5200</v>
      </c>
      <c r="D16" s="10">
        <v>5200</v>
      </c>
      <c r="E16" s="9"/>
    </row>
    <row r="17" spans="2:5" x14ac:dyDescent="0.25">
      <c r="B17" s="4" t="s">
        <v>15</v>
      </c>
      <c r="C17" s="11">
        <v>10800</v>
      </c>
      <c r="D17" s="11">
        <v>12200</v>
      </c>
      <c r="E17" s="9"/>
    </row>
    <row r="18" spans="2:5" x14ac:dyDescent="0.25">
      <c r="B18" s="4" t="s">
        <v>16</v>
      </c>
      <c r="C18" s="10">
        <f>SUM(C12:C16)-C17</f>
        <v>273500</v>
      </c>
      <c r="D18" s="10">
        <f>SUM(D12:D16)-D17</f>
        <v>395200</v>
      </c>
      <c r="E18" s="9"/>
    </row>
    <row r="19" spans="2:5" x14ac:dyDescent="0.25">
      <c r="B19" s="13"/>
      <c r="C19" s="10"/>
      <c r="D19" s="10"/>
      <c r="E19" s="9"/>
    </row>
    <row r="20" spans="2:5" x14ac:dyDescent="0.25">
      <c r="B20" s="4" t="s">
        <v>17</v>
      </c>
      <c r="C20" s="10">
        <v>48000</v>
      </c>
      <c r="D20" s="10">
        <v>25900</v>
      </c>
      <c r="E20" s="9"/>
    </row>
    <row r="21" spans="2:5" x14ac:dyDescent="0.25">
      <c r="B21" s="4" t="s">
        <v>18</v>
      </c>
      <c r="C21" s="11">
        <v>0</v>
      </c>
      <c r="D21" s="11">
        <v>10700</v>
      </c>
      <c r="E21" s="9"/>
    </row>
    <row r="22" spans="2:5" x14ac:dyDescent="0.25">
      <c r="B22" s="12" t="s">
        <v>19</v>
      </c>
      <c r="C22" s="10">
        <v>48000</v>
      </c>
      <c r="D22" s="10">
        <v>36600</v>
      </c>
      <c r="E22" s="9"/>
    </row>
    <row r="23" spans="2:5" x14ac:dyDescent="0.25">
      <c r="B23" s="4" t="s">
        <v>20</v>
      </c>
      <c r="C23" s="11">
        <v>100100</v>
      </c>
      <c r="D23" s="11">
        <v>134000</v>
      </c>
      <c r="E23" s="9"/>
    </row>
    <row r="24" spans="2:5" x14ac:dyDescent="0.25">
      <c r="B24" s="12" t="s">
        <v>21</v>
      </c>
      <c r="C24" s="10">
        <v>148100</v>
      </c>
      <c r="D24" s="10">
        <v>170600</v>
      </c>
      <c r="E24" s="9"/>
    </row>
    <row r="25" spans="2:5" x14ac:dyDescent="0.25">
      <c r="B25" s="4" t="s">
        <v>22</v>
      </c>
      <c r="C25" s="10"/>
      <c r="D25" s="10"/>
      <c r="E25" s="9"/>
    </row>
    <row r="26" spans="2:5" x14ac:dyDescent="0.25">
      <c r="B26" s="4" t="s">
        <v>23</v>
      </c>
      <c r="C26" s="10">
        <v>125400</v>
      </c>
      <c r="D26" s="10">
        <v>177400</v>
      </c>
      <c r="E26" s="9"/>
    </row>
    <row r="27" spans="2:5" x14ac:dyDescent="0.25">
      <c r="B27" s="4" t="s">
        <v>24</v>
      </c>
      <c r="C27" s="11">
        <v>0</v>
      </c>
      <c r="D27" s="11">
        <v>47200</v>
      </c>
      <c r="E27" s="9"/>
    </row>
    <row r="28" spans="2:5" x14ac:dyDescent="0.25">
      <c r="B28" s="12" t="s">
        <v>25</v>
      </c>
      <c r="C28" s="11">
        <f>C26+C27</f>
        <v>125400</v>
      </c>
      <c r="D28" s="11">
        <f>D26+D27</f>
        <v>224600</v>
      </c>
      <c r="E28" s="9"/>
    </row>
    <row r="29" spans="2:5" x14ac:dyDescent="0.25">
      <c r="B29" s="4" t="s">
        <v>26</v>
      </c>
      <c r="C29" s="10">
        <f>C24+C28</f>
        <v>273500</v>
      </c>
      <c r="D29" s="10">
        <f>D24+D28</f>
        <v>395200</v>
      </c>
      <c r="E29" s="9"/>
    </row>
    <row r="31" spans="2:5" x14ac:dyDescent="0.25">
      <c r="B31" s="5" t="s">
        <v>27</v>
      </c>
      <c r="C31" s="5"/>
      <c r="D31" s="5"/>
    </row>
    <row r="32" spans="2:5" x14ac:dyDescent="0.25">
      <c r="D32" s="14">
        <v>2017</v>
      </c>
    </row>
    <row r="33" spans="2:7" x14ac:dyDescent="0.25">
      <c r="B33" s="4" t="s">
        <v>28</v>
      </c>
      <c r="D33" s="10">
        <v>165300</v>
      </c>
    </row>
    <row r="34" spans="2:7" x14ac:dyDescent="0.25">
      <c r="B34" s="4" t="s">
        <v>29</v>
      </c>
      <c r="D34" s="10">
        <v>46200</v>
      </c>
    </row>
    <row r="35" spans="2:7" x14ac:dyDescent="0.25">
      <c r="B35" s="4" t="s">
        <v>30</v>
      </c>
      <c r="D35" s="10">
        <v>1400</v>
      </c>
    </row>
    <row r="36" spans="2:7" x14ac:dyDescent="0.25">
      <c r="B36" s="4" t="s">
        <v>31</v>
      </c>
      <c r="D36" s="10">
        <v>2000</v>
      </c>
    </row>
    <row r="37" spans="2:7" x14ac:dyDescent="0.25">
      <c r="B37" s="4" t="s">
        <v>32</v>
      </c>
      <c r="D37" s="11">
        <v>5600</v>
      </c>
    </row>
    <row r="38" spans="2:7" x14ac:dyDescent="0.25">
      <c r="B38" s="4" t="s">
        <v>33</v>
      </c>
      <c r="D38" s="10">
        <f>D33-D34-D35-D36-D37</f>
        <v>110100</v>
      </c>
    </row>
    <row r="39" spans="2:7" x14ac:dyDescent="0.25">
      <c r="B39" s="4" t="s">
        <v>34</v>
      </c>
      <c r="D39" s="11">
        <v>40900</v>
      </c>
    </row>
    <row r="40" spans="2:7" x14ac:dyDescent="0.25">
      <c r="B40" s="4" t="s">
        <v>35</v>
      </c>
      <c r="D40" s="10">
        <f>D38-D39</f>
        <v>69200</v>
      </c>
    </row>
    <row r="41" spans="2:7" x14ac:dyDescent="0.25">
      <c r="B41" s="4"/>
      <c r="D41" s="15"/>
    </row>
    <row r="42" spans="2:7" x14ac:dyDescent="0.25">
      <c r="B42" s="4" t="s">
        <v>36</v>
      </c>
      <c r="D42" s="11">
        <v>22000</v>
      </c>
    </row>
    <row r="43" spans="2:7" x14ac:dyDescent="0.25">
      <c r="B43" s="4" t="s">
        <v>37</v>
      </c>
      <c r="D43" s="10">
        <f>D40-D42</f>
        <v>47200</v>
      </c>
    </row>
    <row r="44" spans="2:7" x14ac:dyDescent="0.25">
      <c r="B44" s="13"/>
      <c r="G44" s="16"/>
    </row>
  </sheetData>
  <mergeCells count="3">
    <mergeCell ref="B6:D6"/>
    <mergeCell ref="B7:D7"/>
    <mergeCell ref="B31:D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E0F12-04EE-40DC-BCF3-8E754621D061}">
  <dimension ref="A1:I44"/>
  <sheetViews>
    <sheetView workbookViewId="0">
      <selection sqref="A1:XFD1048576"/>
    </sheetView>
  </sheetViews>
  <sheetFormatPr defaultColWidth="7.875" defaultRowHeight="15.75" x14ac:dyDescent="0.25"/>
  <cols>
    <col min="1" max="1" width="3.25" style="2" customWidth="1"/>
    <col min="2" max="2" width="38.125" style="2" customWidth="1"/>
    <col min="3" max="4" width="9.125" style="2" customWidth="1"/>
    <col min="5" max="5" width="7.875" style="2"/>
    <col min="6" max="6" width="4.875" style="2" customWidth="1"/>
    <col min="7" max="7" width="3.125" style="2" customWidth="1"/>
    <col min="8" max="8" width="30.125" style="2" bestFit="1" customWidth="1"/>
    <col min="9" max="9" width="8.25" style="2" customWidth="1"/>
    <col min="10" max="16384" width="7.875" style="2"/>
  </cols>
  <sheetData>
    <row r="1" spans="1:9" ht="18.75" x14ac:dyDescent="0.3">
      <c r="A1" s="1" t="s">
        <v>38</v>
      </c>
    </row>
    <row r="2" spans="1:9" x14ac:dyDescent="0.25">
      <c r="A2" s="3"/>
    </row>
    <row r="3" spans="1:9" x14ac:dyDescent="0.25">
      <c r="A3" s="2" t="s">
        <v>1</v>
      </c>
      <c r="B3" s="4" t="s">
        <v>2</v>
      </c>
      <c r="G3" s="17" t="s">
        <v>1</v>
      </c>
      <c r="H3" s="4" t="s">
        <v>39</v>
      </c>
    </row>
    <row r="4" spans="1:9" x14ac:dyDescent="0.25">
      <c r="A4" s="2" t="s">
        <v>3</v>
      </c>
      <c r="B4" s="2" t="s">
        <v>4</v>
      </c>
    </row>
    <row r="5" spans="1:9" x14ac:dyDescent="0.25">
      <c r="H5" s="18" t="s">
        <v>40</v>
      </c>
      <c r="I5" s="19"/>
    </row>
    <row r="6" spans="1:9" x14ac:dyDescent="0.25">
      <c r="B6" s="5" t="s">
        <v>5</v>
      </c>
      <c r="C6" s="5"/>
      <c r="D6" s="5"/>
      <c r="H6" s="20" t="s">
        <v>41</v>
      </c>
      <c r="I6" s="10">
        <f>-E11</f>
        <v>12500</v>
      </c>
    </row>
    <row r="7" spans="1:9" x14ac:dyDescent="0.25">
      <c r="B7" s="5" t="s">
        <v>6</v>
      </c>
      <c r="C7" s="5"/>
      <c r="D7" s="5"/>
      <c r="H7" s="20" t="s">
        <v>42</v>
      </c>
      <c r="I7" s="10">
        <f>E17</f>
        <v>1400</v>
      </c>
    </row>
    <row r="8" spans="1:9" x14ac:dyDescent="0.25">
      <c r="B8" s="6"/>
      <c r="C8" s="7">
        <v>2016</v>
      </c>
      <c r="D8" s="7">
        <v>2017</v>
      </c>
      <c r="E8" s="7" t="s">
        <v>43</v>
      </c>
      <c r="H8" s="20" t="s">
        <v>44</v>
      </c>
      <c r="I8" s="10">
        <f>E21</f>
        <v>10700</v>
      </c>
    </row>
    <row r="9" spans="1:9" x14ac:dyDescent="0.25">
      <c r="B9" s="21" t="s">
        <v>7</v>
      </c>
      <c r="C9" s="9">
        <v>47500</v>
      </c>
      <c r="D9" s="9">
        <v>76700</v>
      </c>
      <c r="E9" s="10">
        <f>D9-C9</f>
        <v>29200</v>
      </c>
      <c r="F9" s="22"/>
      <c r="G9" s="22"/>
      <c r="H9" s="23" t="s">
        <v>45</v>
      </c>
      <c r="I9" s="10">
        <f>E23</f>
        <v>33900</v>
      </c>
    </row>
    <row r="10" spans="1:9" x14ac:dyDescent="0.25">
      <c r="B10" s="21" t="s">
        <v>8</v>
      </c>
      <c r="C10" s="10">
        <v>0</v>
      </c>
      <c r="D10" s="10">
        <v>43100</v>
      </c>
      <c r="E10" s="10">
        <f t="shared" ref="E10:E27" si="0">D10-C10</f>
        <v>43100</v>
      </c>
      <c r="F10" s="22"/>
      <c r="G10" s="22"/>
      <c r="H10" s="23" t="s">
        <v>46</v>
      </c>
      <c r="I10" s="10">
        <f>E26</f>
        <v>52000</v>
      </c>
    </row>
    <row r="11" spans="1:9" x14ac:dyDescent="0.25">
      <c r="B11" s="21" t="s">
        <v>9</v>
      </c>
      <c r="C11" s="11">
        <v>49000</v>
      </c>
      <c r="D11" s="11">
        <v>36500</v>
      </c>
      <c r="E11" s="10">
        <f t="shared" si="0"/>
        <v>-12500</v>
      </c>
      <c r="F11" s="22"/>
      <c r="G11" s="22"/>
      <c r="H11" s="23" t="s">
        <v>47</v>
      </c>
      <c r="I11" s="11">
        <f>E27</f>
        <v>47200</v>
      </c>
    </row>
    <row r="12" spans="1:9" x14ac:dyDescent="0.25">
      <c r="B12" s="24" t="s">
        <v>10</v>
      </c>
      <c r="C12" s="10">
        <f>SUM(C9:C11)</f>
        <v>96500</v>
      </c>
      <c r="D12" s="10">
        <f>SUM(D9:D11)</f>
        <v>156300</v>
      </c>
      <c r="E12" s="10"/>
      <c r="F12" s="22"/>
      <c r="G12" s="22"/>
      <c r="H12" s="25" t="s">
        <v>48</v>
      </c>
      <c r="I12" s="10">
        <f>SUM(I6:I11)</f>
        <v>157700</v>
      </c>
    </row>
    <row r="13" spans="1:9" x14ac:dyDescent="0.25">
      <c r="B13" s="21" t="s">
        <v>11</v>
      </c>
      <c r="C13" s="10">
        <v>15800</v>
      </c>
      <c r="D13" s="10">
        <v>15800</v>
      </c>
      <c r="E13" s="10">
        <f t="shared" si="0"/>
        <v>0</v>
      </c>
      <c r="F13" s="22"/>
      <c r="G13" s="22"/>
      <c r="H13" s="23"/>
      <c r="I13" s="15"/>
    </row>
    <row r="14" spans="1:9" x14ac:dyDescent="0.25">
      <c r="B14" s="21" t="s">
        <v>12</v>
      </c>
      <c r="C14" s="10">
        <v>103600</v>
      </c>
      <c r="D14" s="10">
        <v>164600</v>
      </c>
      <c r="E14" s="10">
        <f t="shared" si="0"/>
        <v>61000</v>
      </c>
      <c r="F14" s="22"/>
      <c r="G14" s="22"/>
      <c r="H14" s="26" t="s">
        <v>49</v>
      </c>
      <c r="I14" s="15"/>
    </row>
    <row r="15" spans="1:9" x14ac:dyDescent="0.25">
      <c r="B15" s="21" t="s">
        <v>13</v>
      </c>
      <c r="C15" s="10">
        <v>63200</v>
      </c>
      <c r="D15" s="10">
        <v>65500</v>
      </c>
      <c r="E15" s="10">
        <f t="shared" si="0"/>
        <v>2300</v>
      </c>
      <c r="F15" s="22"/>
      <c r="G15" s="22"/>
      <c r="H15" s="23" t="s">
        <v>50</v>
      </c>
      <c r="I15" s="10">
        <f>E9</f>
        <v>29200</v>
      </c>
    </row>
    <row r="16" spans="1:9" x14ac:dyDescent="0.25">
      <c r="B16" s="21" t="s">
        <v>14</v>
      </c>
      <c r="C16" s="10">
        <v>5200</v>
      </c>
      <c r="D16" s="10">
        <v>5200</v>
      </c>
      <c r="E16" s="10">
        <f t="shared" si="0"/>
        <v>0</v>
      </c>
      <c r="F16" s="22"/>
      <c r="G16" s="22"/>
      <c r="H16" s="23" t="s">
        <v>51</v>
      </c>
      <c r="I16" s="10">
        <f>E10</f>
        <v>43100</v>
      </c>
    </row>
    <row r="17" spans="2:9" x14ac:dyDescent="0.25">
      <c r="B17" s="21" t="s">
        <v>15</v>
      </c>
      <c r="C17" s="11">
        <v>10800</v>
      </c>
      <c r="D17" s="11">
        <v>12200</v>
      </c>
      <c r="E17" s="10">
        <f t="shared" si="0"/>
        <v>1400</v>
      </c>
      <c r="F17" s="22"/>
      <c r="G17" s="22"/>
      <c r="H17" s="23" t="s">
        <v>52</v>
      </c>
      <c r="I17" s="10">
        <f>E14</f>
        <v>61000</v>
      </c>
    </row>
    <row r="18" spans="2:9" x14ac:dyDescent="0.25">
      <c r="B18" s="21" t="s">
        <v>16</v>
      </c>
      <c r="C18" s="10">
        <f>SUM(C12:C16)-C17</f>
        <v>273500</v>
      </c>
      <c r="D18" s="10">
        <f>SUM(D12:D16)-D17</f>
        <v>395200</v>
      </c>
      <c r="E18" s="10"/>
      <c r="F18" s="22"/>
      <c r="G18" s="22"/>
      <c r="H18" s="23" t="s">
        <v>53</v>
      </c>
      <c r="I18" s="10">
        <f>E15</f>
        <v>2300</v>
      </c>
    </row>
    <row r="19" spans="2:9" x14ac:dyDescent="0.25">
      <c r="B19" s="27"/>
      <c r="C19" s="10"/>
      <c r="D19" s="10"/>
      <c r="E19" s="10"/>
      <c r="F19" s="22"/>
      <c r="G19" s="22"/>
      <c r="H19" s="23" t="s">
        <v>54</v>
      </c>
      <c r="I19" s="11">
        <f>-E20</f>
        <v>22100</v>
      </c>
    </row>
    <row r="20" spans="2:9" x14ac:dyDescent="0.25">
      <c r="B20" s="21" t="s">
        <v>17</v>
      </c>
      <c r="C20" s="10">
        <v>48000</v>
      </c>
      <c r="D20" s="10">
        <v>25900</v>
      </c>
      <c r="E20" s="10">
        <f t="shared" si="0"/>
        <v>-22100</v>
      </c>
      <c r="F20" s="22"/>
      <c r="G20" s="22"/>
      <c r="H20" s="25" t="s">
        <v>55</v>
      </c>
      <c r="I20" s="10">
        <f>SUM(I15:I19)</f>
        <v>157700</v>
      </c>
    </row>
    <row r="21" spans="2:9" x14ac:dyDescent="0.25">
      <c r="B21" s="21" t="s">
        <v>18</v>
      </c>
      <c r="C21" s="11">
        <v>0</v>
      </c>
      <c r="D21" s="11">
        <v>10700</v>
      </c>
      <c r="E21" s="10">
        <f t="shared" si="0"/>
        <v>10700</v>
      </c>
      <c r="F21" s="22"/>
      <c r="G21" s="22"/>
      <c r="H21" s="23"/>
      <c r="I21" s="15"/>
    </row>
    <row r="22" spans="2:9" x14ac:dyDescent="0.25">
      <c r="B22" s="24" t="s">
        <v>19</v>
      </c>
      <c r="C22" s="10">
        <v>48000</v>
      </c>
      <c r="D22" s="10">
        <v>36600</v>
      </c>
      <c r="E22" s="10"/>
      <c r="F22" s="22"/>
      <c r="G22" s="10" t="s">
        <v>3</v>
      </c>
      <c r="H22" s="23" t="s">
        <v>56</v>
      </c>
      <c r="I22" s="15"/>
    </row>
    <row r="23" spans="2:9" x14ac:dyDescent="0.25">
      <c r="B23" s="21" t="s">
        <v>20</v>
      </c>
      <c r="C23" s="11">
        <v>100100</v>
      </c>
      <c r="D23" s="11">
        <v>134000</v>
      </c>
      <c r="E23" s="10">
        <f t="shared" si="0"/>
        <v>33900</v>
      </c>
      <c r="F23" s="22"/>
      <c r="G23" s="22"/>
      <c r="H23" s="28"/>
      <c r="I23" s="28"/>
    </row>
    <row r="24" spans="2:9" x14ac:dyDescent="0.25">
      <c r="B24" s="24" t="s">
        <v>21</v>
      </c>
      <c r="C24" s="10">
        <v>148100</v>
      </c>
      <c r="D24" s="10">
        <v>170600</v>
      </c>
      <c r="E24" s="10"/>
      <c r="F24" s="22"/>
      <c r="G24" s="22"/>
      <c r="H24" s="29" t="s">
        <v>57</v>
      </c>
      <c r="I24" s="8"/>
    </row>
    <row r="25" spans="2:9" x14ac:dyDescent="0.25">
      <c r="B25" s="21" t="s">
        <v>22</v>
      </c>
      <c r="C25" s="10"/>
      <c r="D25" s="10"/>
      <c r="E25" s="10"/>
      <c r="F25" s="22"/>
      <c r="G25" s="22"/>
      <c r="H25" s="27" t="s">
        <v>35</v>
      </c>
      <c r="I25" s="10">
        <f>D40</f>
        <v>69200</v>
      </c>
    </row>
    <row r="26" spans="2:9" x14ac:dyDescent="0.25">
      <c r="B26" s="21" t="s">
        <v>23</v>
      </c>
      <c r="C26" s="10">
        <v>125400</v>
      </c>
      <c r="D26" s="10">
        <v>177400</v>
      </c>
      <c r="E26" s="10">
        <f t="shared" si="0"/>
        <v>52000</v>
      </c>
      <c r="F26" s="22"/>
      <c r="G26" s="22"/>
      <c r="H26" s="27" t="s">
        <v>58</v>
      </c>
      <c r="I26" s="10">
        <f>D35</f>
        <v>1400</v>
      </c>
    </row>
    <row r="27" spans="2:9" x14ac:dyDescent="0.25">
      <c r="B27" s="21" t="s">
        <v>24</v>
      </c>
      <c r="C27" s="11">
        <v>0</v>
      </c>
      <c r="D27" s="11">
        <v>47200</v>
      </c>
      <c r="E27" s="10">
        <f t="shared" si="0"/>
        <v>47200</v>
      </c>
      <c r="F27" s="22"/>
      <c r="G27" s="22"/>
      <c r="H27" s="27" t="s">
        <v>59</v>
      </c>
      <c r="I27" s="10">
        <f>-E10</f>
        <v>-43100</v>
      </c>
    </row>
    <row r="28" spans="2:9" x14ac:dyDescent="0.25">
      <c r="B28" s="24" t="s">
        <v>25</v>
      </c>
      <c r="C28" s="11">
        <f>C26+C27</f>
        <v>125400</v>
      </c>
      <c r="D28" s="11">
        <f>D26+D27</f>
        <v>224600</v>
      </c>
      <c r="E28" s="10"/>
      <c r="F28" s="22"/>
      <c r="G28" s="22"/>
      <c r="H28" s="27" t="s">
        <v>60</v>
      </c>
      <c r="I28" s="10">
        <f>-E11</f>
        <v>12500</v>
      </c>
    </row>
    <row r="29" spans="2:9" x14ac:dyDescent="0.25">
      <c r="B29" s="21" t="s">
        <v>26</v>
      </c>
      <c r="C29" s="10">
        <f>C24+C28</f>
        <v>273500</v>
      </c>
      <c r="D29" s="10">
        <f>D24+D28</f>
        <v>395200</v>
      </c>
      <c r="E29" s="10"/>
      <c r="F29" s="22"/>
      <c r="G29" s="22"/>
      <c r="H29" s="27" t="s">
        <v>61</v>
      </c>
      <c r="I29" s="10">
        <f>E20</f>
        <v>-22100</v>
      </c>
    </row>
    <row r="30" spans="2:9" x14ac:dyDescent="0.25">
      <c r="B30" s="22"/>
      <c r="C30" s="22"/>
      <c r="D30" s="22"/>
      <c r="E30" s="22"/>
      <c r="F30" s="22"/>
      <c r="G30" s="22"/>
      <c r="H30" s="27" t="s">
        <v>62</v>
      </c>
      <c r="I30" s="11">
        <f>E21</f>
        <v>10700</v>
      </c>
    </row>
    <row r="31" spans="2:9" x14ac:dyDescent="0.25">
      <c r="B31" s="30" t="s">
        <v>27</v>
      </c>
      <c r="C31" s="30"/>
      <c r="D31" s="30"/>
      <c r="E31" s="22"/>
      <c r="F31" s="22"/>
      <c r="G31" s="22"/>
      <c r="H31" s="31" t="s">
        <v>63</v>
      </c>
      <c r="I31" s="10">
        <f>SUM(I25:I30)</f>
        <v>28600</v>
      </c>
    </row>
    <row r="32" spans="2:9" x14ac:dyDescent="0.25">
      <c r="B32" s="22"/>
      <c r="C32" s="22"/>
      <c r="D32" s="7">
        <v>2017</v>
      </c>
      <c r="E32" s="22"/>
      <c r="F32" s="22"/>
      <c r="G32" s="22"/>
      <c r="H32" s="29" t="s">
        <v>64</v>
      </c>
      <c r="I32" s="10"/>
    </row>
    <row r="33" spans="2:9" x14ac:dyDescent="0.25">
      <c r="B33" s="21" t="s">
        <v>28</v>
      </c>
      <c r="C33" s="22"/>
      <c r="D33" s="9">
        <v>165300</v>
      </c>
      <c r="E33" s="22"/>
      <c r="F33" s="22"/>
      <c r="G33" s="22"/>
      <c r="H33" s="27" t="s">
        <v>65</v>
      </c>
      <c r="I33" s="10">
        <f>-E14</f>
        <v>-61000</v>
      </c>
    </row>
    <row r="34" spans="2:9" x14ac:dyDescent="0.25">
      <c r="B34" s="21" t="s">
        <v>29</v>
      </c>
      <c r="C34" s="22"/>
      <c r="D34" s="10">
        <v>46200</v>
      </c>
      <c r="E34" s="22"/>
      <c r="F34" s="22"/>
      <c r="G34" s="22"/>
      <c r="H34" s="27" t="s">
        <v>66</v>
      </c>
      <c r="I34" s="11">
        <f>-E15</f>
        <v>-2300</v>
      </c>
    </row>
    <row r="35" spans="2:9" x14ac:dyDescent="0.25">
      <c r="B35" s="21" t="s">
        <v>30</v>
      </c>
      <c r="C35" s="22"/>
      <c r="D35" s="10">
        <v>1400</v>
      </c>
      <c r="E35" s="22"/>
      <c r="F35" s="22"/>
      <c r="G35" s="22"/>
      <c r="H35" s="31" t="s">
        <v>67</v>
      </c>
      <c r="I35" s="10">
        <f>I33+I34</f>
        <v>-63300</v>
      </c>
    </row>
    <row r="36" spans="2:9" x14ac:dyDescent="0.25">
      <c r="B36" s="21" t="s">
        <v>31</v>
      </c>
      <c r="C36" s="22"/>
      <c r="D36" s="10">
        <v>2000</v>
      </c>
      <c r="E36" s="22"/>
      <c r="F36" s="22"/>
      <c r="G36" s="22"/>
      <c r="H36" s="29" t="s">
        <v>68</v>
      </c>
      <c r="I36" s="10"/>
    </row>
    <row r="37" spans="2:9" x14ac:dyDescent="0.25">
      <c r="B37" s="21" t="s">
        <v>32</v>
      </c>
      <c r="C37" s="22"/>
      <c r="D37" s="11">
        <v>5600</v>
      </c>
      <c r="E37" s="22"/>
      <c r="F37" s="22"/>
      <c r="G37" s="22"/>
      <c r="H37" s="27" t="s">
        <v>69</v>
      </c>
      <c r="I37" s="10">
        <f>E23</f>
        <v>33900</v>
      </c>
    </row>
    <row r="38" spans="2:9" x14ac:dyDescent="0.25">
      <c r="B38" s="21" t="s">
        <v>33</v>
      </c>
      <c r="C38" s="22"/>
      <c r="D38" s="10">
        <f>D33-D34-D35-D36-D37</f>
        <v>110100</v>
      </c>
      <c r="E38" s="22"/>
      <c r="F38" s="22"/>
      <c r="G38" s="22"/>
      <c r="H38" s="27" t="s">
        <v>70</v>
      </c>
      <c r="I38" s="10">
        <f>E26</f>
        <v>52000</v>
      </c>
    </row>
    <row r="39" spans="2:9" x14ac:dyDescent="0.25">
      <c r="B39" s="21" t="s">
        <v>34</v>
      </c>
      <c r="C39" s="22"/>
      <c r="D39" s="11">
        <v>40900</v>
      </c>
      <c r="E39" s="22"/>
      <c r="F39" s="22"/>
      <c r="G39" s="22"/>
      <c r="H39" s="27" t="s">
        <v>71</v>
      </c>
      <c r="I39" s="11">
        <f>-D42</f>
        <v>-22000</v>
      </c>
    </row>
    <row r="40" spans="2:9" x14ac:dyDescent="0.25">
      <c r="B40" s="21" t="s">
        <v>35</v>
      </c>
      <c r="C40" s="22"/>
      <c r="D40" s="10">
        <f>D38-D39</f>
        <v>69200</v>
      </c>
      <c r="E40" s="22"/>
      <c r="F40" s="22"/>
      <c r="G40" s="22"/>
      <c r="H40" s="31" t="s">
        <v>72</v>
      </c>
      <c r="I40" s="10">
        <f>SUM(I37:I39)</f>
        <v>63900</v>
      </c>
    </row>
    <row r="41" spans="2:9" x14ac:dyDescent="0.25">
      <c r="B41" s="21"/>
      <c r="C41" s="22"/>
      <c r="D41" s="15"/>
      <c r="E41" s="22"/>
      <c r="F41" s="22"/>
      <c r="G41" s="22"/>
      <c r="H41" s="27"/>
      <c r="I41" s="10"/>
    </row>
    <row r="42" spans="2:9" x14ac:dyDescent="0.25">
      <c r="B42" s="21" t="s">
        <v>36</v>
      </c>
      <c r="C42" s="22"/>
      <c r="D42" s="11">
        <v>22000</v>
      </c>
      <c r="E42" s="22"/>
      <c r="F42" s="22"/>
      <c r="G42" s="22"/>
      <c r="H42" s="27" t="s">
        <v>73</v>
      </c>
      <c r="I42" s="10">
        <f>I31+I35+I40</f>
        <v>29200</v>
      </c>
    </row>
    <row r="43" spans="2:9" x14ac:dyDescent="0.25">
      <c r="B43" s="21" t="s">
        <v>37</v>
      </c>
      <c r="C43" s="22"/>
      <c r="D43" s="10">
        <f>D40-D42</f>
        <v>47200</v>
      </c>
      <c r="E43" s="22"/>
      <c r="F43" s="22"/>
      <c r="G43" s="22"/>
      <c r="H43" s="27" t="s">
        <v>74</v>
      </c>
      <c r="I43" s="11">
        <f>C9</f>
        <v>47500</v>
      </c>
    </row>
    <row r="44" spans="2:9" x14ac:dyDescent="0.25">
      <c r="B44" s="27"/>
      <c r="C44" s="22"/>
      <c r="D44" s="22"/>
      <c r="E44" s="22"/>
      <c r="F44" s="22"/>
      <c r="G44" s="22"/>
      <c r="H44" s="32" t="s">
        <v>75</v>
      </c>
      <c r="I44" s="10">
        <f>I42+I43</f>
        <v>76700</v>
      </c>
    </row>
  </sheetData>
  <mergeCells count="3">
    <mergeCell ref="B6:D6"/>
    <mergeCell ref="B7:D7"/>
    <mergeCell ref="B31:D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B5E3F-F001-40DD-89DB-90FC9336DE9E}">
  <dimension ref="A1:H106"/>
  <sheetViews>
    <sheetView workbookViewId="0">
      <selection sqref="A1:XFD1048576"/>
    </sheetView>
  </sheetViews>
  <sheetFormatPr defaultColWidth="8" defaultRowHeight="15.75" x14ac:dyDescent="0.25"/>
  <cols>
    <col min="1" max="1" width="3.125" style="34" customWidth="1"/>
    <col min="2" max="2" width="31.625" style="34" customWidth="1"/>
    <col min="3" max="3" width="10.25" style="34" customWidth="1"/>
    <col min="4" max="4" width="11.125" style="34" customWidth="1"/>
    <col min="5" max="8" width="10.25" style="34" customWidth="1"/>
    <col min="9" max="16384" width="8" style="34"/>
  </cols>
  <sheetData>
    <row r="1" spans="1:8" ht="18.75" x14ac:dyDescent="0.3">
      <c r="A1" s="33" t="s">
        <v>76</v>
      </c>
    </row>
    <row r="2" spans="1:8" ht="10.15" customHeight="1" x14ac:dyDescent="0.25"/>
    <row r="3" spans="1:8" ht="30" customHeight="1" x14ac:dyDescent="0.25">
      <c r="A3" s="35" t="s">
        <v>1</v>
      </c>
      <c r="B3" s="36" t="s">
        <v>77</v>
      </c>
      <c r="C3" s="36"/>
      <c r="D3" s="36"/>
      <c r="E3" s="36"/>
      <c r="F3" s="36"/>
      <c r="G3" s="36"/>
    </row>
    <row r="4" spans="1:8" ht="15" customHeight="1" x14ac:dyDescent="0.25">
      <c r="A4" s="35" t="s">
        <v>3</v>
      </c>
      <c r="B4" s="36" t="s">
        <v>78</v>
      </c>
      <c r="C4" s="36"/>
      <c r="D4" s="36"/>
      <c r="E4" s="36"/>
      <c r="F4" s="36"/>
      <c r="G4" s="36"/>
    </row>
    <row r="5" spans="1:8" ht="15" customHeight="1" x14ac:dyDescent="0.25">
      <c r="B5" s="37"/>
      <c r="E5" s="38"/>
      <c r="F5" s="38"/>
    </row>
    <row r="6" spans="1:8" s="39" customFormat="1" ht="15" customHeight="1" x14ac:dyDescent="0.25">
      <c r="B6" s="40" t="s">
        <v>79</v>
      </c>
      <c r="C6" s="40"/>
      <c r="D6" s="40"/>
      <c r="E6" s="40"/>
      <c r="F6" s="40"/>
      <c r="G6" s="40"/>
    </row>
    <row r="7" spans="1:8" ht="15" customHeight="1" x14ac:dyDescent="0.25">
      <c r="B7" s="40" t="s">
        <v>80</v>
      </c>
      <c r="C7" s="40"/>
      <c r="D7" s="40"/>
      <c r="E7" s="40"/>
      <c r="F7" s="40"/>
      <c r="G7" s="40"/>
      <c r="H7" s="41"/>
    </row>
    <row r="8" spans="1:8" ht="15" customHeight="1" x14ac:dyDescent="0.25">
      <c r="C8" s="42">
        <v>2006</v>
      </c>
      <c r="D8" s="42">
        <v>2007</v>
      </c>
      <c r="E8" s="42">
        <v>2008</v>
      </c>
      <c r="F8" s="42">
        <v>2009</v>
      </c>
      <c r="G8" s="42">
        <v>2010</v>
      </c>
      <c r="H8" s="43"/>
    </row>
    <row r="9" spans="1:8" ht="15" customHeight="1" x14ac:dyDescent="0.25">
      <c r="B9" s="37" t="s">
        <v>81</v>
      </c>
      <c r="C9" s="43"/>
      <c r="D9" s="43"/>
      <c r="E9" s="43"/>
      <c r="F9" s="43"/>
      <c r="G9" s="43"/>
      <c r="H9" s="43"/>
    </row>
    <row r="10" spans="1:8" ht="15" customHeight="1" x14ac:dyDescent="0.25">
      <c r="B10" s="44" t="s">
        <v>82</v>
      </c>
      <c r="C10" s="45">
        <v>263.00099999999998</v>
      </c>
      <c r="D10" s="45">
        <v>179.69399999999999</v>
      </c>
      <c r="E10" s="45">
        <v>99.367000000000004</v>
      </c>
      <c r="F10" s="45">
        <v>104.533</v>
      </c>
      <c r="G10" s="45">
        <v>186.018</v>
      </c>
      <c r="H10" s="43"/>
    </row>
    <row r="11" spans="1:8" ht="15" customHeight="1" x14ac:dyDescent="0.25">
      <c r="B11" s="44" t="s">
        <v>83</v>
      </c>
      <c r="C11" s="45">
        <v>19.276</v>
      </c>
      <c r="D11" s="45">
        <v>17.018000000000001</v>
      </c>
      <c r="E11" s="45">
        <v>24.872</v>
      </c>
      <c r="F11" s="45">
        <v>40.661999999999999</v>
      </c>
      <c r="G11" s="45">
        <v>16.745000000000001</v>
      </c>
      <c r="H11" s="43"/>
    </row>
    <row r="12" spans="1:8" ht="15" customHeight="1" x14ac:dyDescent="0.25">
      <c r="B12" s="44" t="s">
        <v>9</v>
      </c>
      <c r="C12" s="45">
        <v>416.60300000000001</v>
      </c>
      <c r="D12" s="45">
        <v>448.58600000000001</v>
      </c>
      <c r="E12" s="45">
        <v>492.423</v>
      </c>
      <c r="F12" s="45">
        <v>440.09899999999999</v>
      </c>
      <c r="G12" s="45">
        <v>431.49200000000002</v>
      </c>
      <c r="H12" s="43"/>
    </row>
    <row r="13" spans="1:8" ht="15" customHeight="1" x14ac:dyDescent="0.25">
      <c r="B13" s="44" t="s">
        <v>84</v>
      </c>
      <c r="C13" s="45">
        <v>0</v>
      </c>
      <c r="D13" s="45">
        <v>0</v>
      </c>
      <c r="E13" s="45">
        <v>27.178999999999998</v>
      </c>
      <c r="F13" s="45">
        <v>26.603000000000002</v>
      </c>
      <c r="G13" s="45">
        <v>0</v>
      </c>
      <c r="H13" s="43"/>
    </row>
    <row r="14" spans="1:8" ht="15" customHeight="1" x14ac:dyDescent="0.25">
      <c r="B14" s="44" t="s">
        <v>85</v>
      </c>
      <c r="C14" s="46">
        <v>30.731999999999999</v>
      </c>
      <c r="D14" s="46">
        <v>35.530999999999999</v>
      </c>
      <c r="E14" s="46">
        <v>27.154</v>
      </c>
      <c r="F14" s="46">
        <v>19.718</v>
      </c>
      <c r="G14" s="46">
        <v>74.075000000000003</v>
      </c>
      <c r="H14" s="43"/>
    </row>
    <row r="15" spans="1:8" ht="15" customHeight="1" x14ac:dyDescent="0.25">
      <c r="B15" s="44" t="s">
        <v>86</v>
      </c>
      <c r="C15" s="45">
        <f>SUM(C9:C14)</f>
        <v>729.61199999999997</v>
      </c>
      <c r="D15" s="45">
        <f>SUM(D9:D14)</f>
        <v>680.82899999999995</v>
      </c>
      <c r="E15" s="45">
        <f>SUM(E9:E14)</f>
        <v>670.995</v>
      </c>
      <c r="F15" s="45">
        <f>SUM(F9:F14)</f>
        <v>631.6149999999999</v>
      </c>
      <c r="G15" s="45">
        <f>SUM(G9:G14)</f>
        <v>708.33</v>
      </c>
      <c r="H15" s="43"/>
    </row>
    <row r="16" spans="1:8" ht="15" customHeight="1" x14ac:dyDescent="0.25">
      <c r="B16" s="44"/>
      <c r="C16" s="45"/>
      <c r="D16" s="45"/>
      <c r="E16" s="45"/>
      <c r="F16" s="45"/>
      <c r="G16" s="45"/>
      <c r="H16" s="43"/>
    </row>
    <row r="17" spans="2:8" ht="15" customHeight="1" x14ac:dyDescent="0.25">
      <c r="B17" s="44" t="s">
        <v>87</v>
      </c>
      <c r="C17" s="45">
        <v>611.95699999999999</v>
      </c>
      <c r="D17" s="45">
        <v>669.34</v>
      </c>
      <c r="E17" s="45">
        <v>865.08399999999995</v>
      </c>
      <c r="F17" s="45">
        <v>885.98099999999999</v>
      </c>
      <c r="G17" s="45">
        <v>866.005</v>
      </c>
      <c r="H17" s="43"/>
    </row>
    <row r="18" spans="2:8" ht="15" customHeight="1" x14ac:dyDescent="0.25">
      <c r="B18" s="44" t="s">
        <v>88</v>
      </c>
      <c r="C18" s="46">
        <v>342.37099999999998</v>
      </c>
      <c r="D18" s="46">
        <v>379.7</v>
      </c>
      <c r="E18" s="46">
        <v>454.91699999999997</v>
      </c>
      <c r="F18" s="46">
        <v>498.50900000000001</v>
      </c>
      <c r="G18" s="46">
        <v>521.25900000000001</v>
      </c>
      <c r="H18" s="43"/>
    </row>
    <row r="19" spans="2:8" ht="15" customHeight="1" x14ac:dyDescent="0.25">
      <c r="B19" s="44" t="s">
        <v>89</v>
      </c>
      <c r="C19" s="45">
        <f>C17-C18</f>
        <v>269.58600000000001</v>
      </c>
      <c r="D19" s="45">
        <f>D17-D18</f>
        <v>289.64000000000004</v>
      </c>
      <c r="E19" s="45">
        <f>E17-E18</f>
        <v>410.16699999999997</v>
      </c>
      <c r="F19" s="45">
        <f>F17-F18</f>
        <v>387.47199999999998</v>
      </c>
      <c r="G19" s="45">
        <f>G17-G18</f>
        <v>344.74599999999998</v>
      </c>
      <c r="H19" s="43"/>
    </row>
    <row r="20" spans="2:8" ht="15" customHeight="1" x14ac:dyDescent="0.25">
      <c r="B20" s="44" t="s">
        <v>90</v>
      </c>
      <c r="C20" s="45">
        <v>63.073</v>
      </c>
      <c r="D20" s="45">
        <v>61.765000000000001</v>
      </c>
      <c r="E20" s="45">
        <v>75.608999999999995</v>
      </c>
      <c r="F20" s="45">
        <v>65.268000000000001</v>
      </c>
      <c r="G20" s="45">
        <v>59.414000000000001</v>
      </c>
      <c r="H20" s="43"/>
    </row>
    <row r="21" spans="2:8" ht="15" customHeight="1" x14ac:dyDescent="0.25">
      <c r="B21" s="44" t="s">
        <v>91</v>
      </c>
      <c r="C21" s="46">
        <v>61.003</v>
      </c>
      <c r="D21" s="46">
        <v>64.718000000000004</v>
      </c>
      <c r="E21" s="46">
        <v>99.695999999999998</v>
      </c>
      <c r="F21" s="46">
        <v>103.375</v>
      </c>
      <c r="G21" s="46">
        <v>119.616</v>
      </c>
      <c r="H21" s="43"/>
    </row>
    <row r="22" spans="2:8" ht="15" customHeight="1" x14ac:dyDescent="0.25">
      <c r="B22" s="47" t="s">
        <v>92</v>
      </c>
      <c r="C22" s="45">
        <f>SUM(C19:C21)+C15</f>
        <v>1123.2739999999999</v>
      </c>
      <c r="D22" s="45">
        <f>SUM(D19:D21)+D15</f>
        <v>1096.952</v>
      </c>
      <c r="E22" s="45">
        <f>SUM(E19:E21)+E15</f>
        <v>1256.4670000000001</v>
      </c>
      <c r="F22" s="45">
        <f>SUM(F19:F21)+F15</f>
        <v>1187.73</v>
      </c>
      <c r="G22" s="45">
        <f>SUM(G19:G21)+G15</f>
        <v>1232.106</v>
      </c>
      <c r="H22" s="43"/>
    </row>
    <row r="23" spans="2:8" ht="15" customHeight="1" x14ac:dyDescent="0.25">
      <c r="B23" s="44"/>
      <c r="C23" s="44"/>
      <c r="D23" s="44"/>
      <c r="E23" s="44"/>
      <c r="F23" s="44"/>
      <c r="G23" s="44"/>
      <c r="H23" s="43"/>
    </row>
    <row r="24" spans="2:8" ht="15" customHeight="1" x14ac:dyDescent="0.25">
      <c r="B24" s="47" t="s">
        <v>93</v>
      </c>
      <c r="C24" s="45"/>
      <c r="D24" s="45"/>
      <c r="E24" s="45"/>
      <c r="F24" s="45"/>
      <c r="G24" s="45"/>
      <c r="H24" s="43"/>
    </row>
    <row r="25" spans="2:8" ht="15" customHeight="1" x14ac:dyDescent="0.25">
      <c r="B25" s="44" t="s">
        <v>94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3"/>
    </row>
    <row r="26" spans="2:8" ht="15" customHeight="1" x14ac:dyDescent="0.25">
      <c r="B26" s="44" t="s">
        <v>95</v>
      </c>
      <c r="C26" s="45">
        <v>125.06399999999999</v>
      </c>
      <c r="D26" s="45">
        <v>111.21299999999999</v>
      </c>
      <c r="E26" s="45">
        <v>146.71299999999999</v>
      </c>
      <c r="F26" s="45">
        <v>108.8</v>
      </c>
      <c r="G26" s="45">
        <v>83.052000000000007</v>
      </c>
      <c r="H26" s="43"/>
    </row>
    <row r="27" spans="2:8" ht="15" customHeight="1" x14ac:dyDescent="0.25">
      <c r="B27" s="44" t="s">
        <v>96</v>
      </c>
      <c r="C27" s="45">
        <v>21.085999999999999</v>
      </c>
      <c r="D27" s="45">
        <v>19.675999999999998</v>
      </c>
      <c r="E27" s="45">
        <v>5.59</v>
      </c>
      <c r="F27" s="45">
        <v>1.9E-2</v>
      </c>
      <c r="G27" s="45">
        <v>23.936</v>
      </c>
      <c r="H27" s="43"/>
    </row>
    <row r="28" spans="2:8" ht="15" customHeight="1" x14ac:dyDescent="0.25">
      <c r="B28" s="44" t="s">
        <v>97</v>
      </c>
      <c r="C28" s="45">
        <v>72.531000000000006</v>
      </c>
      <c r="D28" s="45">
        <v>75.457999999999998</v>
      </c>
      <c r="E28" s="45">
        <v>70.221999999999994</v>
      </c>
      <c r="F28" s="45">
        <v>66.542000000000002</v>
      </c>
      <c r="G28" s="45">
        <v>0</v>
      </c>
      <c r="H28" s="43"/>
    </row>
    <row r="29" spans="2:8" ht="15" customHeight="1" x14ac:dyDescent="0.25">
      <c r="B29" s="44" t="s">
        <v>98</v>
      </c>
      <c r="C29" s="46">
        <v>19.404</v>
      </c>
      <c r="D29" s="46">
        <v>19.791</v>
      </c>
      <c r="E29" s="46">
        <v>54.73</v>
      </c>
      <c r="F29" s="46">
        <v>44.862000000000002</v>
      </c>
      <c r="G29" s="46">
        <v>117.047</v>
      </c>
      <c r="H29" s="43"/>
    </row>
    <row r="30" spans="2:8" ht="15" customHeight="1" x14ac:dyDescent="0.25">
      <c r="B30" s="44" t="s">
        <v>99</v>
      </c>
      <c r="C30" s="45">
        <f>SUM(C25:C29)</f>
        <v>238.08499999999998</v>
      </c>
      <c r="D30" s="45">
        <f>SUM(D25:D29)</f>
        <v>226.13799999999998</v>
      </c>
      <c r="E30" s="45">
        <f>SUM(E25:E29)</f>
        <v>277.255</v>
      </c>
      <c r="F30" s="45">
        <f>SUM(F25:F29)</f>
        <v>220.22299999999998</v>
      </c>
      <c r="G30" s="45">
        <f>SUM(G25:G29)</f>
        <v>224.035</v>
      </c>
      <c r="H30" s="43"/>
    </row>
    <row r="31" spans="2:8" ht="15" customHeight="1" x14ac:dyDescent="0.25">
      <c r="B31" s="44"/>
      <c r="C31" s="45"/>
      <c r="D31" s="45"/>
      <c r="E31" s="45"/>
      <c r="F31" s="45"/>
      <c r="G31" s="45"/>
      <c r="H31" s="43"/>
    </row>
    <row r="32" spans="2:8" ht="15" customHeight="1" x14ac:dyDescent="0.25">
      <c r="B32" s="44" t="s">
        <v>100</v>
      </c>
      <c r="C32" s="45">
        <v>207.75</v>
      </c>
      <c r="D32" s="45">
        <v>72.966999999999999</v>
      </c>
      <c r="E32" s="45">
        <v>92.399000000000001</v>
      </c>
      <c r="F32" s="45">
        <v>62.915999999999997</v>
      </c>
      <c r="G32" s="45">
        <v>43.491</v>
      </c>
      <c r="H32" s="43"/>
    </row>
    <row r="33" spans="2:8" ht="15" customHeight="1" x14ac:dyDescent="0.25">
      <c r="B33" s="44" t="s">
        <v>101</v>
      </c>
      <c r="C33" s="45">
        <v>24.4</v>
      </c>
      <c r="D33" s="45">
        <v>12.2</v>
      </c>
      <c r="E33" s="45">
        <v>4</v>
      </c>
      <c r="F33" s="45">
        <v>2.7</v>
      </c>
      <c r="G33" s="45">
        <v>0</v>
      </c>
      <c r="H33" s="43"/>
    </row>
    <row r="34" spans="2:8" ht="15" customHeight="1" x14ac:dyDescent="0.25">
      <c r="B34" s="44" t="s">
        <v>102</v>
      </c>
      <c r="C34" s="46">
        <v>25.506</v>
      </c>
      <c r="D34" s="46">
        <v>31.875</v>
      </c>
      <c r="E34" s="46">
        <v>66.876000000000005</v>
      </c>
      <c r="F34" s="46">
        <v>59.743000000000002</v>
      </c>
      <c r="G34" s="46">
        <v>62.235999999999997</v>
      </c>
      <c r="H34" s="43"/>
    </row>
    <row r="35" spans="2:8" ht="15" customHeight="1" x14ac:dyDescent="0.25">
      <c r="B35" s="47" t="s">
        <v>103</v>
      </c>
      <c r="C35" s="45">
        <f>C30+SUM(C32:C34)</f>
        <v>495.74099999999999</v>
      </c>
      <c r="D35" s="45">
        <f>D30+SUM(D32:D34)</f>
        <v>343.17999999999995</v>
      </c>
      <c r="E35" s="45">
        <f>E30+SUM(E32:E34)</f>
        <v>440.53</v>
      </c>
      <c r="F35" s="45">
        <f>F30+SUM(F32:F34)</f>
        <v>345.58199999999999</v>
      </c>
      <c r="G35" s="45">
        <f>G30+SUM(G32:G34)</f>
        <v>329.762</v>
      </c>
      <c r="H35" s="43"/>
    </row>
    <row r="36" spans="2:8" ht="15" customHeight="1" x14ac:dyDescent="0.25">
      <c r="B36" s="44"/>
      <c r="C36" s="45"/>
      <c r="D36" s="45"/>
      <c r="E36" s="45"/>
      <c r="F36" s="45"/>
      <c r="G36" s="45"/>
      <c r="H36" s="43"/>
    </row>
    <row r="37" spans="2:8" ht="15" customHeight="1" x14ac:dyDescent="0.25">
      <c r="B37" s="47" t="s">
        <v>104</v>
      </c>
      <c r="C37" s="45"/>
      <c r="D37" s="45"/>
      <c r="E37" s="45"/>
      <c r="F37" s="45"/>
      <c r="G37" s="45"/>
      <c r="H37" s="43"/>
    </row>
    <row r="38" spans="2:8" ht="15" customHeight="1" x14ac:dyDescent="0.25">
      <c r="B38" s="44" t="s">
        <v>105</v>
      </c>
      <c r="C38" s="45">
        <v>0.67100000000000004</v>
      </c>
      <c r="D38" s="45">
        <v>0.69099999999999995</v>
      </c>
      <c r="E38" s="45">
        <v>0.69599999999999995</v>
      </c>
      <c r="F38" s="45">
        <v>0.7</v>
      </c>
      <c r="G38" s="45">
        <v>0.70499999999999996</v>
      </c>
      <c r="H38" s="43"/>
    </row>
    <row r="39" spans="2:8" ht="15" customHeight="1" x14ac:dyDescent="0.25">
      <c r="B39" s="44" t="s">
        <v>106</v>
      </c>
      <c r="C39" s="45">
        <v>255.214</v>
      </c>
      <c r="D39" s="45">
        <v>286.12</v>
      </c>
      <c r="E39" s="45">
        <v>305.209</v>
      </c>
      <c r="F39" s="45">
        <v>315.404</v>
      </c>
      <c r="G39" s="45">
        <v>327.74200000000002</v>
      </c>
      <c r="H39" s="43"/>
    </row>
    <row r="40" spans="2:8" ht="15" customHeight="1" x14ac:dyDescent="0.25">
      <c r="B40" s="44" t="s">
        <v>107</v>
      </c>
      <c r="C40" s="45">
        <v>641.55799999999999</v>
      </c>
      <c r="D40" s="45">
        <v>775.85699999999997</v>
      </c>
      <c r="E40" s="45">
        <v>923.71299999999997</v>
      </c>
      <c r="F40" s="45">
        <v>938.58</v>
      </c>
      <c r="G40" s="45">
        <v>986.52300000000002</v>
      </c>
      <c r="H40" s="43"/>
    </row>
    <row r="41" spans="2:8" ht="15" customHeight="1" x14ac:dyDescent="0.25">
      <c r="B41" s="44" t="s">
        <v>108</v>
      </c>
      <c r="C41" s="46">
        <v>269.91000000000003</v>
      </c>
      <c r="D41" s="46">
        <v>308.89600000000002</v>
      </c>
      <c r="E41" s="46">
        <v>413.68099999999998</v>
      </c>
      <c r="F41" s="46">
        <v>412.536</v>
      </c>
      <c r="G41" s="46">
        <v>412.62599999999998</v>
      </c>
      <c r="H41" s="43"/>
    </row>
    <row r="42" spans="2:8" ht="15" customHeight="1" x14ac:dyDescent="0.25">
      <c r="B42" s="47" t="s">
        <v>109</v>
      </c>
      <c r="C42" s="46">
        <f>C38+C39+C40-C41</f>
        <v>627.5329999999999</v>
      </c>
      <c r="D42" s="46">
        <f>D38+D39+D40-D41</f>
        <v>753.77199999999993</v>
      </c>
      <c r="E42" s="46">
        <f>E38+E39+E40-E41</f>
        <v>815.9369999999999</v>
      </c>
      <c r="F42" s="46">
        <f>F38+F39+F40-F41</f>
        <v>842.14799999999991</v>
      </c>
      <c r="G42" s="46">
        <f>G38+G39+G40-G41</f>
        <v>902.34400000000005</v>
      </c>
      <c r="H42" s="43"/>
    </row>
    <row r="43" spans="2:8" ht="15" customHeight="1" x14ac:dyDescent="0.25">
      <c r="B43" s="47" t="s">
        <v>110</v>
      </c>
      <c r="C43" s="45">
        <f>C35+C42</f>
        <v>1123.2739999999999</v>
      </c>
      <c r="D43" s="45">
        <f>D35+D42</f>
        <v>1096.9519999999998</v>
      </c>
      <c r="E43" s="45">
        <f>E35+E42</f>
        <v>1256.4669999999999</v>
      </c>
      <c r="F43" s="45">
        <f>F35+F42</f>
        <v>1187.73</v>
      </c>
      <c r="G43" s="45">
        <f>G35+G42</f>
        <v>1232.106</v>
      </c>
      <c r="H43" s="43"/>
    </row>
    <row r="44" spans="2:8" ht="15" customHeight="1" x14ac:dyDescent="0.25">
      <c r="B44" s="47"/>
      <c r="C44" s="45"/>
      <c r="D44" s="45"/>
      <c r="E44" s="45"/>
      <c r="F44" s="45"/>
      <c r="G44" s="45"/>
      <c r="H44" s="43"/>
    </row>
    <row r="45" spans="2:8" ht="15" customHeight="1" x14ac:dyDescent="0.25">
      <c r="B45" s="44" t="s">
        <v>111</v>
      </c>
      <c r="C45" s="45">
        <v>53.069000000000003</v>
      </c>
      <c r="D45" s="45">
        <v>53.918999999999997</v>
      </c>
      <c r="E45" s="45">
        <v>51.478999999999999</v>
      </c>
      <c r="F45" s="45">
        <v>51.917999999999999</v>
      </c>
      <c r="G45" s="45">
        <v>52.287999999999997</v>
      </c>
      <c r="H45" s="43"/>
    </row>
    <row r="46" spans="2:8" ht="15" customHeight="1" x14ac:dyDescent="0.25">
      <c r="B46" s="44"/>
      <c r="C46" s="48"/>
      <c r="D46" s="48"/>
      <c r="E46" s="48"/>
      <c r="F46" s="48"/>
      <c r="G46" s="48"/>
      <c r="H46" s="43"/>
    </row>
    <row r="47" spans="2:8" ht="15" customHeight="1" x14ac:dyDescent="0.25">
      <c r="B47" s="49"/>
      <c r="C47" s="44"/>
      <c r="D47" s="44"/>
      <c r="E47" s="44"/>
      <c r="F47" s="44"/>
      <c r="G47" s="44"/>
      <c r="H47" s="43"/>
    </row>
    <row r="48" spans="2:8" ht="15" customHeight="1" x14ac:dyDescent="0.25">
      <c r="B48" s="50" t="s">
        <v>112</v>
      </c>
      <c r="C48" s="50"/>
      <c r="D48" s="50"/>
      <c r="E48" s="50"/>
      <c r="F48" s="50"/>
      <c r="G48" s="50"/>
      <c r="H48" s="43"/>
    </row>
    <row r="49" spans="2:8" ht="15" customHeight="1" x14ac:dyDescent="0.25">
      <c r="B49" s="44"/>
      <c r="C49" s="42">
        <v>2006</v>
      </c>
      <c r="D49" s="42">
        <v>2007</v>
      </c>
      <c r="E49" s="42">
        <v>2008</v>
      </c>
      <c r="F49" s="42">
        <v>2009</v>
      </c>
      <c r="G49" s="42">
        <v>2010</v>
      </c>
      <c r="H49" s="43"/>
    </row>
    <row r="50" spans="2:8" ht="15" customHeight="1" x14ac:dyDescent="0.25">
      <c r="B50" s="44"/>
      <c r="C50" s="48"/>
      <c r="D50" s="48"/>
      <c r="E50" s="48"/>
      <c r="F50" s="48"/>
      <c r="G50" s="48"/>
      <c r="H50" s="43"/>
    </row>
    <row r="51" spans="2:8" ht="15" customHeight="1" x14ac:dyDescent="0.25">
      <c r="B51" s="44" t="s">
        <v>28</v>
      </c>
      <c r="C51" s="45">
        <v>1724.8979999999999</v>
      </c>
      <c r="D51" s="45">
        <v>1882.0640000000001</v>
      </c>
      <c r="E51" s="45">
        <v>2112.558</v>
      </c>
      <c r="F51" s="45">
        <v>1972.4179999999999</v>
      </c>
      <c r="G51" s="45">
        <v>1909.575</v>
      </c>
      <c r="H51" s="43"/>
    </row>
    <row r="52" spans="2:8" ht="15" customHeight="1" x14ac:dyDescent="0.25">
      <c r="B52" s="44" t="s">
        <v>113</v>
      </c>
      <c r="C52" s="46">
        <v>965.88900000000001</v>
      </c>
      <c r="D52" s="46">
        <v>1004.972</v>
      </c>
      <c r="E52" s="46">
        <v>1062.2049999999999</v>
      </c>
      <c r="F52" s="46">
        <v>1031.241</v>
      </c>
      <c r="G52" s="46">
        <v>1025.759</v>
      </c>
      <c r="H52" s="43"/>
    </row>
    <row r="53" spans="2:8" ht="15" customHeight="1" x14ac:dyDescent="0.25">
      <c r="B53" s="44" t="s">
        <v>114</v>
      </c>
      <c r="C53" s="45">
        <f>C51-C52</f>
        <v>759.0089999999999</v>
      </c>
      <c r="D53" s="45">
        <f>D51-D52</f>
        <v>877.0920000000001</v>
      </c>
      <c r="E53" s="45">
        <f>E51-E52</f>
        <v>1050.3530000000001</v>
      </c>
      <c r="F53" s="45">
        <f>F51-F52</f>
        <v>941.17699999999991</v>
      </c>
      <c r="G53" s="45">
        <f>G51-G52</f>
        <v>883.81600000000003</v>
      </c>
      <c r="H53" s="43"/>
    </row>
    <row r="54" spans="2:8" ht="15" customHeight="1" x14ac:dyDescent="0.25">
      <c r="B54" s="44" t="s">
        <v>115</v>
      </c>
      <c r="C54" s="46">
        <v>531.83900000000006</v>
      </c>
      <c r="D54" s="46">
        <v>591.76700000000005</v>
      </c>
      <c r="E54" s="46">
        <v>741.40499999999997</v>
      </c>
      <c r="F54" s="46">
        <v>757.07299999999998</v>
      </c>
      <c r="G54" s="46">
        <v>732.72199999999998</v>
      </c>
      <c r="H54" s="43"/>
    </row>
    <row r="55" spans="2:8" ht="15" customHeight="1" x14ac:dyDescent="0.25">
      <c r="B55" s="44" t="s">
        <v>116</v>
      </c>
      <c r="C55" s="45">
        <f>C53-C54</f>
        <v>227.16999999999985</v>
      </c>
      <c r="D55" s="45">
        <f>D53-D54</f>
        <v>285.32500000000005</v>
      </c>
      <c r="E55" s="45">
        <f>E53-E54</f>
        <v>308.94800000000009</v>
      </c>
      <c r="F55" s="45">
        <f>F53-F54</f>
        <v>184.10399999999993</v>
      </c>
      <c r="G55" s="45">
        <f>G53-G54</f>
        <v>151.09400000000005</v>
      </c>
      <c r="H55" s="43"/>
    </row>
    <row r="56" spans="2:8" ht="15" customHeight="1" x14ac:dyDescent="0.25">
      <c r="B56" s="44" t="s">
        <v>117</v>
      </c>
      <c r="C56" s="46">
        <v>61.874000000000002</v>
      </c>
      <c r="D56" s="46">
        <v>61.387</v>
      </c>
      <c r="E56" s="46">
        <v>80.296000000000006</v>
      </c>
      <c r="F56" s="46">
        <v>90.665000000000006</v>
      </c>
      <c r="G56" s="46">
        <v>86.09</v>
      </c>
    </row>
    <row r="57" spans="2:8" ht="15" customHeight="1" x14ac:dyDescent="0.25">
      <c r="B57" s="44" t="s">
        <v>118</v>
      </c>
      <c r="C57" s="45">
        <f>C55-C56</f>
        <v>165.29599999999985</v>
      </c>
      <c r="D57" s="45">
        <f>D55-D56</f>
        <v>223.93800000000005</v>
      </c>
      <c r="E57" s="45">
        <f>E55-E56</f>
        <v>228.6520000000001</v>
      </c>
      <c r="F57" s="45">
        <f>F55-F56</f>
        <v>93.438999999999922</v>
      </c>
      <c r="G57" s="45">
        <f>G55-G56</f>
        <v>65.004000000000048</v>
      </c>
    </row>
    <row r="58" spans="2:8" ht="15" customHeight="1" x14ac:dyDescent="0.25">
      <c r="B58" s="44"/>
      <c r="C58" s="45"/>
      <c r="D58" s="45"/>
      <c r="E58" s="45"/>
      <c r="F58" s="45"/>
      <c r="G58" s="45"/>
    </row>
    <row r="59" spans="2:8" ht="15" customHeight="1" x14ac:dyDescent="0.25">
      <c r="B59" s="44" t="s">
        <v>119</v>
      </c>
      <c r="C59" s="45">
        <v>5.8879999999999999</v>
      </c>
      <c r="D59" s="45">
        <v>9.2159999999999993</v>
      </c>
      <c r="E59" s="45">
        <v>5.0460000000000003</v>
      </c>
      <c r="F59" s="45">
        <v>4.3</v>
      </c>
      <c r="G59" s="45">
        <v>0.33200000000000002</v>
      </c>
    </row>
    <row r="60" spans="2:8" ht="15" customHeight="1" x14ac:dyDescent="0.25">
      <c r="B60" s="44" t="s">
        <v>120</v>
      </c>
      <c r="C60" s="45">
        <v>3.28</v>
      </c>
      <c r="D60" s="45">
        <v>9.7859999999999996</v>
      </c>
      <c r="E60" s="45">
        <v>5.9870000000000001</v>
      </c>
      <c r="F60" s="45">
        <v>2.5920000000000001</v>
      </c>
      <c r="G60" s="45">
        <v>0</v>
      </c>
    </row>
    <row r="61" spans="2:8" ht="15" customHeight="1" x14ac:dyDescent="0.25">
      <c r="B61" s="44" t="s">
        <v>121</v>
      </c>
      <c r="C61" s="46">
        <v>0</v>
      </c>
      <c r="D61" s="46">
        <v>0</v>
      </c>
      <c r="E61" s="46">
        <v>0</v>
      </c>
      <c r="F61" s="46">
        <v>-2.968</v>
      </c>
      <c r="G61" s="46">
        <v>3.2</v>
      </c>
    </row>
    <row r="62" spans="2:8" ht="15" customHeight="1" x14ac:dyDescent="0.25">
      <c r="B62" s="44" t="s">
        <v>122</v>
      </c>
      <c r="C62" s="45">
        <f>C57-C59+C60+C61</f>
        <v>162.68799999999985</v>
      </c>
      <c r="D62" s="45">
        <f>D57-D59+D60+D61</f>
        <v>224.50800000000004</v>
      </c>
      <c r="E62" s="45">
        <f>E57-E59+E60+E61</f>
        <v>229.5930000000001</v>
      </c>
      <c r="F62" s="45">
        <f>F57-F59+F60+F61</f>
        <v>88.76299999999992</v>
      </c>
      <c r="G62" s="45">
        <f>G57-G59+G60+G61</f>
        <v>67.872000000000057</v>
      </c>
    </row>
    <row r="63" spans="2:8" ht="15" customHeight="1" x14ac:dyDescent="0.25">
      <c r="B63" s="44" t="s">
        <v>123</v>
      </c>
      <c r="C63" s="46">
        <v>58.784999999999997</v>
      </c>
      <c r="D63" s="46">
        <v>75.933000000000007</v>
      </c>
      <c r="E63" s="46">
        <v>82.552000000000007</v>
      </c>
      <c r="F63" s="46">
        <v>29.919</v>
      </c>
      <c r="G63" s="46">
        <v>22.364000000000001</v>
      </c>
    </row>
    <row r="64" spans="2:8" ht="15" customHeight="1" x14ac:dyDescent="0.25">
      <c r="B64" s="44" t="s">
        <v>124</v>
      </c>
      <c r="C64" s="45"/>
      <c r="D64" s="45"/>
      <c r="E64" s="45"/>
      <c r="F64" s="45"/>
      <c r="G64" s="45"/>
    </row>
    <row r="65" spans="2:8" ht="15" customHeight="1" x14ac:dyDescent="0.25">
      <c r="B65" s="44" t="s">
        <v>125</v>
      </c>
      <c r="C65" s="46">
        <f>C62-C63</f>
        <v>103.90299999999985</v>
      </c>
      <c r="D65" s="46">
        <f>D62-D63</f>
        <v>148.57500000000005</v>
      </c>
      <c r="E65" s="46">
        <f>E62-E63</f>
        <v>147.04100000000011</v>
      </c>
      <c r="F65" s="46">
        <f>F62-F63</f>
        <v>58.843999999999923</v>
      </c>
      <c r="G65" s="46">
        <f>G62-G63</f>
        <v>45.508000000000052</v>
      </c>
    </row>
    <row r="66" spans="2:8" ht="15" customHeight="1" x14ac:dyDescent="0.25">
      <c r="B66" s="44" t="s">
        <v>126</v>
      </c>
      <c r="C66" s="46">
        <v>0</v>
      </c>
      <c r="D66" s="46">
        <v>0</v>
      </c>
      <c r="E66" s="46">
        <v>0</v>
      </c>
      <c r="F66" s="46">
        <v>0</v>
      </c>
      <c r="G66" s="46">
        <v>-0.83399999999999996</v>
      </c>
    </row>
    <row r="67" spans="2:8" ht="15" customHeight="1" x14ac:dyDescent="0.25">
      <c r="B67" s="44" t="s">
        <v>127</v>
      </c>
      <c r="C67" s="45">
        <f>C65+C66</f>
        <v>103.90299999999985</v>
      </c>
      <c r="D67" s="45">
        <f>D65+D66</f>
        <v>148.57500000000005</v>
      </c>
      <c r="E67" s="45">
        <f>E65+E66</f>
        <v>147.04100000000011</v>
      </c>
      <c r="F67" s="45">
        <f>F65+F66</f>
        <v>58.843999999999923</v>
      </c>
      <c r="G67" s="45">
        <f>G65+G66</f>
        <v>44.674000000000049</v>
      </c>
    </row>
    <row r="68" spans="2:8" ht="15" customHeight="1" x14ac:dyDescent="0.25">
      <c r="B68" s="44"/>
      <c r="C68" s="44"/>
      <c r="D68" s="44"/>
      <c r="E68" s="44"/>
      <c r="F68" s="44"/>
      <c r="G68" s="44"/>
    </row>
    <row r="69" spans="2:8" ht="15" customHeight="1" x14ac:dyDescent="0.25">
      <c r="B69" s="44" t="s">
        <v>128</v>
      </c>
      <c r="C69" s="45">
        <v>2.0099999999999998</v>
      </c>
      <c r="D69" s="45">
        <v>2.71</v>
      </c>
      <c r="E69" s="45">
        <v>2.76</v>
      </c>
      <c r="F69" s="45">
        <v>1.18</v>
      </c>
      <c r="G69" s="45">
        <v>0.82</v>
      </c>
    </row>
    <row r="70" spans="2:8" ht="15" customHeight="1" x14ac:dyDescent="0.25">
      <c r="B70" s="44" t="s">
        <v>129</v>
      </c>
      <c r="C70" s="45">
        <v>1.95</v>
      </c>
      <c r="D70" s="45">
        <v>2.62</v>
      </c>
      <c r="E70" s="45">
        <v>2.73</v>
      </c>
      <c r="F70" s="45">
        <v>1.17</v>
      </c>
      <c r="G70" s="45">
        <v>0.82</v>
      </c>
    </row>
    <row r="71" spans="2:8" ht="15" customHeight="1" x14ac:dyDescent="0.25">
      <c r="B71" s="44"/>
      <c r="C71" s="45"/>
      <c r="D71" s="45"/>
      <c r="E71" s="45"/>
      <c r="F71" s="45"/>
      <c r="G71" s="45"/>
    </row>
    <row r="72" spans="2:8" ht="15" customHeight="1" x14ac:dyDescent="0.25">
      <c r="B72" s="44" t="s">
        <v>130</v>
      </c>
      <c r="C72" s="45">
        <v>0</v>
      </c>
      <c r="D72" s="45">
        <v>0.2</v>
      </c>
      <c r="E72" s="45">
        <v>0.23</v>
      </c>
      <c r="F72" s="45">
        <v>0.28000000000000003</v>
      </c>
      <c r="G72" s="45">
        <v>0.28000000000000003</v>
      </c>
    </row>
    <row r="73" spans="2:8" ht="15" customHeight="1" x14ac:dyDescent="0.25">
      <c r="B73" s="44"/>
      <c r="C73" s="51"/>
      <c r="D73" s="45"/>
      <c r="E73" s="45"/>
      <c r="F73" s="45"/>
      <c r="G73" s="45"/>
    </row>
    <row r="74" spans="2:8" ht="15" customHeight="1" x14ac:dyDescent="0.25">
      <c r="B74" s="44" t="s">
        <v>131</v>
      </c>
      <c r="C74" s="45">
        <v>53.753</v>
      </c>
      <c r="D74" s="45">
        <v>53.110999999999997</v>
      </c>
      <c r="E74" s="45">
        <v>53.258000000000003</v>
      </c>
      <c r="F74" s="45">
        <v>51.645000000000003</v>
      </c>
      <c r="G74" s="45">
        <v>52.28</v>
      </c>
    </row>
    <row r="75" spans="2:8" ht="15" customHeight="1" x14ac:dyDescent="0.25">
      <c r="B75" s="44" t="s">
        <v>132</v>
      </c>
      <c r="C75" s="45">
        <v>55.365000000000002</v>
      </c>
      <c r="D75" s="45">
        <v>54.749000000000002</v>
      </c>
      <c r="E75" s="45">
        <v>53.89</v>
      </c>
      <c r="F75" s="45">
        <v>51.944000000000003</v>
      </c>
      <c r="G75" s="45">
        <v>52.28</v>
      </c>
    </row>
    <row r="76" spans="2:8" ht="11.65" customHeight="1" x14ac:dyDescent="0.25">
      <c r="C76" s="43"/>
      <c r="D76" s="43"/>
      <c r="E76" s="43"/>
      <c r="F76" s="43"/>
      <c r="G76" s="43"/>
    </row>
    <row r="77" spans="2:8" ht="11.65" customHeight="1" x14ac:dyDescent="0.25">
      <c r="B77" s="52"/>
      <c r="C77" s="53"/>
      <c r="D77" s="53"/>
      <c r="E77" s="54"/>
      <c r="F77" s="54"/>
      <c r="G77" s="54"/>
      <c r="H77" s="43"/>
    </row>
    <row r="78" spans="2:8" ht="11.65" customHeight="1" x14ac:dyDescent="0.25">
      <c r="B78" s="55"/>
      <c r="C78" s="43"/>
      <c r="D78" s="43"/>
      <c r="E78" s="56"/>
      <c r="F78" s="56"/>
      <c r="G78" s="56"/>
      <c r="H78" s="43"/>
    </row>
    <row r="79" spans="2:8" ht="11.65" customHeight="1" x14ac:dyDescent="0.25">
      <c r="B79" s="43"/>
      <c r="C79" s="57"/>
      <c r="D79" s="57"/>
      <c r="E79" s="57"/>
      <c r="F79" s="57"/>
      <c r="G79" s="57"/>
      <c r="H79" s="43"/>
    </row>
    <row r="80" spans="2:8" ht="11.65" customHeight="1" x14ac:dyDescent="0.25">
      <c r="B80" s="43"/>
      <c r="C80" s="57"/>
      <c r="D80" s="57"/>
      <c r="E80" s="57"/>
      <c r="F80" s="57"/>
      <c r="G80" s="57"/>
      <c r="H80" s="43"/>
    </row>
    <row r="81" spans="2:8" ht="11.65" customHeight="1" x14ac:dyDescent="0.25">
      <c r="B81" s="43"/>
      <c r="C81" s="57"/>
      <c r="D81" s="57"/>
      <c r="E81" s="57"/>
      <c r="F81" s="57"/>
      <c r="G81" s="57"/>
      <c r="H81" s="43"/>
    </row>
    <row r="82" spans="2:8" ht="11.65" customHeight="1" x14ac:dyDescent="0.25">
      <c r="B82" s="43"/>
      <c r="C82" s="57"/>
      <c r="D82" s="57"/>
      <c r="E82" s="57"/>
      <c r="F82" s="57"/>
      <c r="G82" s="57"/>
      <c r="H82" s="43"/>
    </row>
    <row r="83" spans="2:8" ht="11.65" customHeight="1" x14ac:dyDescent="0.25">
      <c r="B83" s="43"/>
      <c r="C83" s="57"/>
      <c r="D83" s="57"/>
      <c r="E83" s="57"/>
      <c r="F83" s="57"/>
      <c r="G83" s="57"/>
      <c r="H83" s="43"/>
    </row>
    <row r="84" spans="2:8" ht="11.65" customHeight="1" x14ac:dyDescent="0.25">
      <c r="B84" s="52"/>
      <c r="C84" s="43"/>
      <c r="D84" s="43"/>
      <c r="E84" s="52"/>
      <c r="F84" s="52"/>
      <c r="G84" s="52"/>
      <c r="H84" s="43"/>
    </row>
    <row r="85" spans="2:8" ht="11.65" customHeight="1" x14ac:dyDescent="0.25">
      <c r="B85" s="55"/>
      <c r="C85" s="43"/>
      <c r="D85" s="43"/>
      <c r="E85" s="56"/>
      <c r="F85" s="56"/>
      <c r="G85" s="56"/>
      <c r="H85" s="43"/>
    </row>
    <row r="86" spans="2:8" ht="11.65" customHeight="1" x14ac:dyDescent="0.25">
      <c r="B86" s="43"/>
      <c r="C86" s="58"/>
      <c r="D86" s="58"/>
      <c r="E86" s="58"/>
      <c r="F86" s="58"/>
      <c r="G86" s="58"/>
      <c r="H86" s="43"/>
    </row>
    <row r="87" spans="2:8" ht="11.65" customHeight="1" x14ac:dyDescent="0.25">
      <c r="B87" s="43"/>
      <c r="C87" s="58"/>
      <c r="D87" s="58"/>
      <c r="E87" s="58"/>
      <c r="F87" s="58"/>
      <c r="G87" s="58"/>
      <c r="H87" s="43"/>
    </row>
    <row r="88" spans="2:8" ht="11.65" customHeight="1" x14ac:dyDescent="0.25">
      <c r="B88" s="43"/>
      <c r="C88" s="58"/>
      <c r="D88" s="58"/>
      <c r="E88" s="58"/>
      <c r="F88" s="58"/>
      <c r="G88" s="58"/>
      <c r="H88" s="43"/>
    </row>
    <row r="89" spans="2:8" ht="11.65" customHeight="1" x14ac:dyDescent="0.25">
      <c r="B89" s="43"/>
      <c r="C89" s="58"/>
      <c r="D89" s="58"/>
      <c r="E89" s="58"/>
      <c r="F89" s="58"/>
      <c r="G89" s="58"/>
      <c r="H89" s="43"/>
    </row>
    <row r="90" spans="2:8" ht="11.65" customHeight="1" x14ac:dyDescent="0.25">
      <c r="B90" s="43"/>
      <c r="C90" s="58"/>
      <c r="D90" s="58"/>
      <c r="E90" s="58"/>
      <c r="F90" s="58"/>
      <c r="G90" s="58"/>
      <c r="H90" s="43"/>
    </row>
    <row r="91" spans="2:8" ht="11.65" customHeight="1" x14ac:dyDescent="0.25">
      <c r="B91" s="43"/>
      <c r="C91" s="58"/>
      <c r="D91" s="58"/>
      <c r="E91" s="58"/>
      <c r="F91" s="58"/>
      <c r="G91" s="58"/>
      <c r="H91" s="43"/>
    </row>
    <row r="92" spans="2:8" ht="11.65" customHeight="1" x14ac:dyDescent="0.25">
      <c r="B92" s="43"/>
      <c r="C92" s="43"/>
      <c r="D92" s="43"/>
      <c r="E92" s="59"/>
      <c r="F92" s="59"/>
      <c r="G92" s="59"/>
      <c r="H92" s="43"/>
    </row>
    <row r="93" spans="2:8" ht="11.65" customHeight="1" x14ac:dyDescent="0.25">
      <c r="B93" s="55"/>
      <c r="C93" s="43"/>
      <c r="D93" s="43"/>
      <c r="E93" s="28"/>
      <c r="F93" s="28"/>
      <c r="G93" s="28"/>
      <c r="H93" s="43"/>
    </row>
    <row r="94" spans="2:8" ht="11.65" customHeight="1" x14ac:dyDescent="0.25">
      <c r="B94" s="43"/>
      <c r="C94" s="58"/>
      <c r="D94" s="58"/>
      <c r="E94" s="58"/>
      <c r="F94" s="58"/>
      <c r="G94" s="58"/>
      <c r="H94" s="43"/>
    </row>
    <row r="95" spans="2:8" ht="11.65" customHeight="1" x14ac:dyDescent="0.25">
      <c r="B95" s="43"/>
      <c r="C95" s="57"/>
      <c r="D95" s="57"/>
      <c r="E95" s="57"/>
      <c r="F95" s="57"/>
      <c r="G95" s="57"/>
      <c r="H95" s="43"/>
    </row>
    <row r="96" spans="2:8" ht="11.65" customHeight="1" x14ac:dyDescent="0.25">
      <c r="B96" s="43"/>
      <c r="C96" s="57"/>
      <c r="D96" s="57"/>
      <c r="E96" s="57"/>
      <c r="F96" s="57"/>
      <c r="G96" s="57"/>
      <c r="H96" s="43"/>
    </row>
    <row r="97" spans="2:8" ht="11.65" customHeight="1" x14ac:dyDescent="0.25">
      <c r="B97" s="43"/>
      <c r="C97" s="60"/>
      <c r="D97" s="60"/>
      <c r="E97" s="60"/>
      <c r="F97" s="60"/>
      <c r="G97" s="60"/>
      <c r="H97" s="43"/>
    </row>
    <row r="98" spans="2:8" ht="11.65" customHeight="1" x14ac:dyDescent="0.25">
      <c r="B98" s="43"/>
      <c r="C98" s="60"/>
      <c r="D98" s="60"/>
      <c r="E98" s="60"/>
      <c r="F98" s="60"/>
      <c r="G98" s="60"/>
      <c r="H98" s="43"/>
    </row>
    <row r="99" spans="2:8" ht="11.65" customHeight="1" x14ac:dyDescent="0.25">
      <c r="B99" s="43"/>
      <c r="C99" s="60"/>
      <c r="D99" s="60"/>
      <c r="E99" s="60"/>
      <c r="F99" s="60"/>
      <c r="G99" s="60"/>
      <c r="H99" s="43"/>
    </row>
    <row r="100" spans="2:8" ht="11.65" customHeight="1" x14ac:dyDescent="0.25">
      <c r="B100" s="43"/>
      <c r="C100" s="43"/>
      <c r="D100" s="43"/>
      <c r="E100" s="56"/>
      <c r="F100" s="56"/>
      <c r="G100" s="43"/>
      <c r="H100" s="43"/>
    </row>
    <row r="101" spans="2:8" ht="11.65" customHeight="1" x14ac:dyDescent="0.25">
      <c r="B101" s="61"/>
      <c r="C101" s="43"/>
      <c r="D101" s="43"/>
      <c r="E101" s="43"/>
      <c r="F101" s="43"/>
      <c r="G101" s="43"/>
      <c r="H101" s="43"/>
    </row>
    <row r="102" spans="2:8" ht="11.65" customHeight="1" x14ac:dyDescent="0.25">
      <c r="B102" s="43"/>
      <c r="C102" s="43"/>
      <c r="D102" s="43"/>
      <c r="E102" s="43"/>
      <c r="F102" s="43"/>
      <c r="G102" s="43"/>
      <c r="H102" s="43"/>
    </row>
    <row r="103" spans="2:8" ht="11.65" customHeight="1" x14ac:dyDescent="0.25">
      <c r="B103" s="43"/>
      <c r="C103" s="43"/>
      <c r="D103" s="43"/>
      <c r="E103" s="43"/>
      <c r="F103" s="43"/>
      <c r="G103" s="43"/>
      <c r="H103" s="43"/>
    </row>
    <row r="104" spans="2:8" ht="11.65" customHeight="1" x14ac:dyDescent="0.25">
      <c r="B104" s="43"/>
      <c r="C104" s="43"/>
      <c r="D104" s="43"/>
      <c r="E104" s="43"/>
      <c r="F104" s="43"/>
      <c r="G104" s="43"/>
      <c r="H104" s="43"/>
    </row>
    <row r="105" spans="2:8" ht="11.65" customHeight="1" x14ac:dyDescent="0.25">
      <c r="B105" s="43"/>
      <c r="C105" s="43"/>
      <c r="D105" s="43"/>
      <c r="E105" s="43"/>
      <c r="F105" s="43"/>
      <c r="G105" s="43"/>
      <c r="H105" s="43"/>
    </row>
    <row r="106" spans="2:8" ht="11.65" customHeight="1" x14ac:dyDescent="0.25">
      <c r="B106" s="43"/>
      <c r="C106" s="43"/>
      <c r="D106" s="43"/>
      <c r="E106" s="43"/>
      <c r="F106" s="43"/>
      <c r="G106" s="43"/>
      <c r="H106" s="43"/>
    </row>
  </sheetData>
  <mergeCells count="5">
    <mergeCell ref="B3:G3"/>
    <mergeCell ref="B4:G4"/>
    <mergeCell ref="B6:G6"/>
    <mergeCell ref="B7:G7"/>
    <mergeCell ref="B48:G4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04A99-F8C8-4E09-867F-4DE9BD67ED8A}">
  <dimension ref="A1:O105"/>
  <sheetViews>
    <sheetView tabSelected="1" workbookViewId="0">
      <selection sqref="A1:XFD1048576"/>
    </sheetView>
  </sheetViews>
  <sheetFormatPr defaultColWidth="8" defaultRowHeight="15.75" x14ac:dyDescent="0.25"/>
  <cols>
    <col min="1" max="1" width="3.125" style="34" customWidth="1"/>
    <col min="2" max="2" width="31.625" style="34" customWidth="1"/>
    <col min="3" max="3" width="10.25" style="34" customWidth="1"/>
    <col min="4" max="4" width="11.125" style="34" customWidth="1"/>
    <col min="5" max="7" width="10.25" style="34" customWidth="1"/>
    <col min="8" max="8" width="4.875" style="34" customWidth="1"/>
    <col min="9" max="9" width="3.125" style="34" customWidth="1"/>
    <col min="10" max="10" width="25.125" style="34" bestFit="1" customWidth="1"/>
    <col min="11" max="16384" width="8" style="34"/>
  </cols>
  <sheetData>
    <row r="1" spans="1:15" ht="18.75" x14ac:dyDescent="0.3">
      <c r="A1" s="33" t="s">
        <v>133</v>
      </c>
    </row>
    <row r="2" spans="1:15" ht="10.15" customHeight="1" x14ac:dyDescent="0.25"/>
    <row r="3" spans="1:15" ht="30" customHeight="1" x14ac:dyDescent="0.25">
      <c r="A3" s="35" t="s">
        <v>1</v>
      </c>
      <c r="B3" s="36" t="s">
        <v>77</v>
      </c>
      <c r="C3" s="36"/>
      <c r="D3" s="36"/>
      <c r="E3" s="36"/>
      <c r="F3" s="36"/>
      <c r="G3" s="36"/>
    </row>
    <row r="4" spans="1:15" ht="15" customHeight="1" x14ac:dyDescent="0.25">
      <c r="A4" s="35" t="s">
        <v>3</v>
      </c>
      <c r="B4" s="36" t="s">
        <v>78</v>
      </c>
      <c r="C4" s="36"/>
      <c r="D4" s="36"/>
      <c r="E4" s="36"/>
      <c r="F4" s="36"/>
      <c r="G4" s="36"/>
    </row>
    <row r="5" spans="1:15" ht="15" customHeight="1" x14ac:dyDescent="0.25">
      <c r="B5" s="37"/>
      <c r="E5" s="38"/>
      <c r="F5" s="38"/>
    </row>
    <row r="6" spans="1:15" s="39" customFormat="1" ht="15" customHeight="1" x14ac:dyDescent="0.25">
      <c r="B6" s="40" t="s">
        <v>79</v>
      </c>
      <c r="C6" s="40"/>
      <c r="D6" s="40"/>
      <c r="E6" s="40"/>
      <c r="F6" s="40"/>
      <c r="G6" s="40"/>
    </row>
    <row r="7" spans="1:15" ht="15" customHeight="1" x14ac:dyDescent="0.25">
      <c r="B7" s="40" t="s">
        <v>80</v>
      </c>
      <c r="C7" s="40"/>
      <c r="D7" s="40"/>
      <c r="E7" s="40"/>
      <c r="F7" s="40"/>
      <c r="G7" s="40"/>
      <c r="H7" s="41"/>
      <c r="J7" s="52"/>
      <c r="K7" s="54"/>
      <c r="L7" s="54"/>
      <c r="M7" s="54"/>
      <c r="N7" s="53"/>
      <c r="O7" s="53"/>
    </row>
    <row r="8" spans="1:15" ht="15" customHeight="1" x14ac:dyDescent="0.25">
      <c r="C8" s="42">
        <v>2006</v>
      </c>
      <c r="D8" s="42">
        <v>2007</v>
      </c>
      <c r="E8" s="42">
        <v>2008</v>
      </c>
      <c r="F8" s="42">
        <v>2009</v>
      </c>
      <c r="G8" s="42">
        <v>2010</v>
      </c>
      <c r="H8" s="43"/>
      <c r="I8" s="62" t="s">
        <v>1</v>
      </c>
      <c r="J8" s="55"/>
      <c r="K8" s="42">
        <v>2006</v>
      </c>
      <c r="L8" s="42">
        <v>2007</v>
      </c>
      <c r="M8" s="42">
        <v>2008</v>
      </c>
      <c r="N8" s="42">
        <v>2009</v>
      </c>
      <c r="O8" s="42">
        <v>2010</v>
      </c>
    </row>
    <row r="9" spans="1:15" ht="15" customHeight="1" x14ac:dyDescent="0.25">
      <c r="B9" s="37" t="s">
        <v>81</v>
      </c>
      <c r="C9" s="43"/>
      <c r="D9" s="43"/>
      <c r="E9" s="43"/>
      <c r="F9" s="43"/>
      <c r="G9" s="43"/>
      <c r="H9" s="43"/>
      <c r="I9" s="52"/>
      <c r="J9" s="63" t="s">
        <v>134</v>
      </c>
      <c r="K9" s="53"/>
      <c r="L9" s="53"/>
      <c r="M9" s="54"/>
      <c r="N9" s="54"/>
      <c r="O9" s="54"/>
    </row>
    <row r="10" spans="1:15" ht="15" customHeight="1" x14ac:dyDescent="0.25">
      <c r="B10" s="34" t="s">
        <v>82</v>
      </c>
      <c r="C10" s="45">
        <v>263.00099999999998</v>
      </c>
      <c r="D10" s="45">
        <v>179.69399999999999</v>
      </c>
      <c r="E10" s="45">
        <v>99.367000000000004</v>
      </c>
      <c r="F10" s="45">
        <v>104.533</v>
      </c>
      <c r="G10" s="45">
        <v>186.018</v>
      </c>
      <c r="H10" s="43"/>
      <c r="I10" s="52"/>
      <c r="J10" s="43" t="s">
        <v>135</v>
      </c>
      <c r="K10" s="64">
        <f>C66/C42</f>
        <v>0.16557376265471277</v>
      </c>
      <c r="L10" s="64">
        <f>D66/D42</f>
        <v>0.1971086747716817</v>
      </c>
      <c r="M10" s="64">
        <f>E66/E42</f>
        <v>0.18021121728760936</v>
      </c>
      <c r="N10" s="64">
        <f>F66/F42</f>
        <v>6.9873703909526505E-2</v>
      </c>
      <c r="O10" s="64">
        <f>G66/G42</f>
        <v>4.9508834768115094E-2</v>
      </c>
    </row>
    <row r="11" spans="1:15" ht="15" customHeight="1" x14ac:dyDescent="0.25">
      <c r="B11" s="34" t="s">
        <v>83</v>
      </c>
      <c r="C11" s="45">
        <v>19.276</v>
      </c>
      <c r="D11" s="45">
        <v>17.018000000000001</v>
      </c>
      <c r="E11" s="45">
        <v>24.872</v>
      </c>
      <c r="F11" s="45">
        <v>40.661999999999999</v>
      </c>
      <c r="G11" s="45">
        <v>16.745000000000001</v>
      </c>
      <c r="H11" s="43"/>
      <c r="I11" s="52"/>
      <c r="J11" s="43" t="s">
        <v>136</v>
      </c>
      <c r="K11" s="57">
        <f>C66/C22</f>
        <v>9.2500137989484185E-2</v>
      </c>
      <c r="L11" s="57">
        <f>D66/D22</f>
        <v>0.13544348339763276</v>
      </c>
      <c r="M11" s="57">
        <f>E66/E22</f>
        <v>0.1170273473159264</v>
      </c>
      <c r="N11" s="57">
        <f>F66/F22</f>
        <v>4.9543246360704805E-2</v>
      </c>
      <c r="O11" s="57">
        <f>G66/G22</f>
        <v>3.6258244014719554E-2</v>
      </c>
    </row>
    <row r="12" spans="1:15" ht="15" customHeight="1" x14ac:dyDescent="0.25">
      <c r="B12" s="34" t="s">
        <v>9</v>
      </c>
      <c r="C12" s="45">
        <v>416.60300000000001</v>
      </c>
      <c r="D12" s="45">
        <v>448.58600000000001</v>
      </c>
      <c r="E12" s="45">
        <v>492.423</v>
      </c>
      <c r="F12" s="45">
        <v>440.09899999999999</v>
      </c>
      <c r="G12" s="45">
        <v>431.49200000000002</v>
      </c>
      <c r="H12" s="43"/>
      <c r="I12" s="52"/>
      <c r="J12" s="43" t="s">
        <v>137</v>
      </c>
      <c r="K12" s="57">
        <f>(C61+C58)*(1-(C62/C61))/(C32+C25+C42)</f>
        <v>0.12889458394344352</v>
      </c>
      <c r="L12" s="57">
        <f>(D61+D58)*(1-(D62/D61))/(D32+D25+D42)</f>
        <v>0.18708923664049387</v>
      </c>
      <c r="M12" s="57">
        <f>(E61+E58)*(1-(E62/E61))/(E32+E25+E42)</f>
        <v>0.16543731651026763</v>
      </c>
      <c r="N12" s="57">
        <f>(F61+F58)*(1-(F62/F61))/(F32+F25+F42)</f>
        <v>6.8166025479372783E-2</v>
      </c>
      <c r="O12" s="57">
        <f>(G61+G58)*(1-(G62/G61))/(G32+G25+G42)</f>
        <v>4.8349453275767326E-2</v>
      </c>
    </row>
    <row r="13" spans="1:15" ht="15" customHeight="1" x14ac:dyDescent="0.25">
      <c r="B13" s="34" t="s">
        <v>84</v>
      </c>
      <c r="C13" s="45">
        <v>0</v>
      </c>
      <c r="D13" s="45">
        <v>0</v>
      </c>
      <c r="E13" s="45">
        <v>27.178999999999998</v>
      </c>
      <c r="F13" s="45">
        <v>26.603000000000002</v>
      </c>
      <c r="G13" s="45">
        <v>0</v>
      </c>
      <c r="H13" s="43"/>
      <c r="I13" s="52"/>
      <c r="J13" s="43" t="s">
        <v>138</v>
      </c>
      <c r="K13" s="57">
        <f>C66/C50</f>
        <v>6.023718503934717E-2</v>
      </c>
      <c r="L13" s="57">
        <f>D66/D50</f>
        <v>7.8942586437018097E-2</v>
      </c>
      <c r="M13" s="57">
        <f t="shared" ref="M13:O13" si="0">E66/E50</f>
        <v>6.9603296098852727E-2</v>
      </c>
      <c r="N13" s="57">
        <f t="shared" si="0"/>
        <v>2.983343287274803E-2</v>
      </c>
      <c r="O13" s="57">
        <f t="shared" si="0"/>
        <v>2.3394734430436118E-2</v>
      </c>
    </row>
    <row r="14" spans="1:15" ht="15" customHeight="1" x14ac:dyDescent="0.25">
      <c r="B14" s="34" t="s">
        <v>85</v>
      </c>
      <c r="C14" s="46">
        <v>30.731999999999999</v>
      </c>
      <c r="D14" s="46">
        <v>35.530999999999999</v>
      </c>
      <c r="E14" s="46">
        <v>27.154</v>
      </c>
      <c r="F14" s="46">
        <v>19.718</v>
      </c>
      <c r="G14" s="46">
        <v>74.075000000000003</v>
      </c>
      <c r="H14" s="43"/>
      <c r="I14" s="52"/>
      <c r="J14" s="43" t="s">
        <v>139</v>
      </c>
      <c r="K14" s="57">
        <f>C52/C50</f>
        <v>0.44003123662964416</v>
      </c>
      <c r="L14" s="57">
        <f>D52/D50</f>
        <v>0.46602666009232419</v>
      </c>
      <c r="M14" s="57">
        <f t="shared" ref="M14:O14" si="1">E52/E50</f>
        <v>0.49719486991599759</v>
      </c>
      <c r="N14" s="57">
        <f t="shared" si="1"/>
        <v>0.47716913960428264</v>
      </c>
      <c r="O14" s="57">
        <f t="shared" si="1"/>
        <v>0.46283387664794523</v>
      </c>
    </row>
    <row r="15" spans="1:15" ht="15" customHeight="1" x14ac:dyDescent="0.25">
      <c r="B15" s="34" t="s">
        <v>86</v>
      </c>
      <c r="C15" s="45">
        <f>SUM(C9:C14)</f>
        <v>729.61199999999997</v>
      </c>
      <c r="D15" s="45">
        <f>SUM(D9:D14)</f>
        <v>680.82899999999995</v>
      </c>
      <c r="E15" s="45">
        <f>SUM(E9:E14)</f>
        <v>670.995</v>
      </c>
      <c r="F15" s="45">
        <f>SUM(F9:F14)</f>
        <v>631.6149999999999</v>
      </c>
      <c r="G15" s="45">
        <f>SUM(G9:G14)</f>
        <v>708.33</v>
      </c>
      <c r="H15" s="43"/>
      <c r="I15" s="52"/>
      <c r="J15" s="43"/>
      <c r="K15" s="57"/>
      <c r="L15" s="57"/>
      <c r="M15" s="57"/>
      <c r="N15" s="57"/>
      <c r="O15" s="57"/>
    </row>
    <row r="16" spans="1:15" ht="15" customHeight="1" x14ac:dyDescent="0.25">
      <c r="C16" s="45"/>
      <c r="D16" s="45"/>
      <c r="E16" s="45"/>
      <c r="F16" s="45"/>
      <c r="G16" s="45"/>
      <c r="H16" s="43"/>
      <c r="I16" s="52"/>
      <c r="J16" s="63" t="s">
        <v>140</v>
      </c>
      <c r="K16" s="43"/>
      <c r="L16" s="43"/>
      <c r="M16" s="52"/>
      <c r="N16" s="52"/>
      <c r="O16" s="52"/>
    </row>
    <row r="17" spans="2:15" ht="15" customHeight="1" x14ac:dyDescent="0.25">
      <c r="B17" s="34" t="s">
        <v>87</v>
      </c>
      <c r="C17" s="45">
        <v>611.95699999999999</v>
      </c>
      <c r="D17" s="45">
        <v>669.34</v>
      </c>
      <c r="E17" s="45">
        <v>865.08399999999995</v>
      </c>
      <c r="F17" s="45">
        <v>885.98099999999999</v>
      </c>
      <c r="G17" s="45">
        <v>866.005</v>
      </c>
      <c r="H17" s="43"/>
      <c r="I17" s="52"/>
      <c r="J17" s="43" t="s">
        <v>141</v>
      </c>
      <c r="K17" s="65">
        <f>C50/C22</f>
        <v>1.5355986161880362</v>
      </c>
      <c r="L17" s="65">
        <f>D50/D22</f>
        <v>1.7157213806985174</v>
      </c>
      <c r="M17" s="65">
        <f>E50/E22</f>
        <v>1.6813477791298934</v>
      </c>
      <c r="N17" s="65">
        <f>F50/F22</f>
        <v>1.6606619349515461</v>
      </c>
      <c r="O17" s="65">
        <f>G50/G22</f>
        <v>1.54984636062157</v>
      </c>
    </row>
    <row r="18" spans="2:15" ht="15" customHeight="1" x14ac:dyDescent="0.25">
      <c r="B18" s="34" t="s">
        <v>88</v>
      </c>
      <c r="C18" s="46">
        <v>342.37099999999998</v>
      </c>
      <c r="D18" s="46">
        <v>379.7</v>
      </c>
      <c r="E18" s="46">
        <v>454.91699999999997</v>
      </c>
      <c r="F18" s="46">
        <v>498.50900000000001</v>
      </c>
      <c r="G18" s="46">
        <v>521.25900000000001</v>
      </c>
      <c r="H18" s="43"/>
      <c r="I18" s="52"/>
      <c r="J18" s="43" t="s">
        <v>142</v>
      </c>
      <c r="K18" s="60">
        <f>C50/C19</f>
        <v>6.3983218713137919</v>
      </c>
      <c r="L18" s="60">
        <f>D50/D19</f>
        <v>6.4979422731666894</v>
      </c>
      <c r="M18" s="60">
        <f>E50/E19</f>
        <v>5.1504826083034478</v>
      </c>
      <c r="N18" s="60">
        <f>F50/F19</f>
        <v>5.0904787958871864</v>
      </c>
      <c r="O18" s="60">
        <f>G50/G19</f>
        <v>5.5390780458656526</v>
      </c>
    </row>
    <row r="19" spans="2:15" ht="15" customHeight="1" x14ac:dyDescent="0.25">
      <c r="B19" s="34" t="s">
        <v>89</v>
      </c>
      <c r="C19" s="45">
        <f>C17-C18</f>
        <v>269.58600000000001</v>
      </c>
      <c r="D19" s="45">
        <f>D17-D18</f>
        <v>289.64000000000004</v>
      </c>
      <c r="E19" s="45">
        <f>E17-E18</f>
        <v>410.16699999999997</v>
      </c>
      <c r="F19" s="45">
        <f>F17-F18</f>
        <v>387.47199999999998</v>
      </c>
      <c r="G19" s="45">
        <f>G17-G18</f>
        <v>344.74599999999998</v>
      </c>
      <c r="H19" s="43"/>
      <c r="I19" s="52"/>
      <c r="J19" s="43" t="s">
        <v>143</v>
      </c>
      <c r="K19" s="60">
        <f>C51/C12</f>
        <v>2.3184878649457636</v>
      </c>
      <c r="L19" s="60">
        <f>D51/D12</f>
        <v>2.2403106650675677</v>
      </c>
      <c r="M19" s="60">
        <f>E51/E12</f>
        <v>2.1570986732951138</v>
      </c>
      <c r="N19" s="60">
        <f>F51/F12</f>
        <v>2.3432023249314358</v>
      </c>
      <c r="O19" s="60">
        <f>G51/G12</f>
        <v>2.3772375849378435</v>
      </c>
    </row>
    <row r="20" spans="2:15" ht="15" customHeight="1" x14ac:dyDescent="0.25">
      <c r="B20" s="34" t="s">
        <v>90</v>
      </c>
      <c r="C20" s="45">
        <v>63.073</v>
      </c>
      <c r="D20" s="45">
        <v>61.765000000000001</v>
      </c>
      <c r="E20" s="45">
        <v>75.608999999999995</v>
      </c>
      <c r="F20" s="45">
        <v>65.268000000000001</v>
      </c>
      <c r="G20" s="45">
        <v>59.414000000000001</v>
      </c>
      <c r="H20" s="43"/>
      <c r="I20" s="52"/>
      <c r="J20" s="43" t="s">
        <v>144</v>
      </c>
      <c r="K20" s="60">
        <f>C11/(C50/365)</f>
        <v>4.078931044038546</v>
      </c>
      <c r="L20" s="60">
        <f>D11/(D50/365)</f>
        <v>3.3004031743872684</v>
      </c>
      <c r="M20" s="60">
        <f>E11/(E50/365)</f>
        <v>4.2972926660475119</v>
      </c>
      <c r="N20" s="60">
        <f>F11/(F50/365)</f>
        <v>7.5245865734342319</v>
      </c>
      <c r="O20" s="60">
        <f>G11/(G50/365)</f>
        <v>3.2006729246036421</v>
      </c>
    </row>
    <row r="21" spans="2:15" ht="15" customHeight="1" x14ac:dyDescent="0.25">
      <c r="B21" s="34" t="s">
        <v>91</v>
      </c>
      <c r="C21" s="46">
        <v>61.003</v>
      </c>
      <c r="D21" s="46">
        <v>64.718000000000004</v>
      </c>
      <c r="E21" s="46">
        <v>99.695999999999998</v>
      </c>
      <c r="F21" s="46">
        <v>103.375</v>
      </c>
      <c r="G21" s="46">
        <v>119.616</v>
      </c>
      <c r="H21" s="43"/>
      <c r="I21" s="52"/>
      <c r="J21" s="43" t="s">
        <v>145</v>
      </c>
      <c r="K21" s="60">
        <f>C10/(C50/365)</f>
        <v>55.65277772946574</v>
      </c>
      <c r="L21" s="60">
        <f>D10/(D50/365)</f>
        <v>34.849139030341156</v>
      </c>
      <c r="M21" s="60">
        <f>E10/(E50/365)</f>
        <v>17.168264729299743</v>
      </c>
      <c r="N21" s="60">
        <f>F10/(F50/365)</f>
        <v>19.344046241719557</v>
      </c>
      <c r="O21" s="60">
        <f>G10/(G50/365)</f>
        <v>35.555854051294133</v>
      </c>
    </row>
    <row r="22" spans="2:15" ht="15" customHeight="1" x14ac:dyDescent="0.25">
      <c r="B22" s="37" t="s">
        <v>92</v>
      </c>
      <c r="C22" s="45">
        <f>SUM(C19:C21)+C15</f>
        <v>1123.2739999999999</v>
      </c>
      <c r="D22" s="45">
        <f>SUM(D19:D21)+D15</f>
        <v>1096.952</v>
      </c>
      <c r="E22" s="45">
        <f>SUM(E19:E21)+E15</f>
        <v>1256.4670000000001</v>
      </c>
      <c r="F22" s="45">
        <f>SUM(F19:F21)+F15</f>
        <v>1187.73</v>
      </c>
      <c r="G22" s="45">
        <f>SUM(G19:G21)+G15</f>
        <v>1232.106</v>
      </c>
      <c r="H22" s="43"/>
      <c r="I22" s="52"/>
      <c r="J22" s="43" t="s">
        <v>146</v>
      </c>
      <c r="K22" s="60">
        <f>C26/(C51/365)</f>
        <v>47.260461605836696</v>
      </c>
      <c r="L22" s="60">
        <f>D26/(D51/365)</f>
        <v>40.391916391700462</v>
      </c>
      <c r="M22" s="60">
        <f>E26/(E51/365)</f>
        <v>50.414227950348568</v>
      </c>
      <c r="N22" s="60">
        <f>F26/(F51/365)</f>
        <v>38.508942138646546</v>
      </c>
      <c r="O22" s="60">
        <f>G26/(G51/365)</f>
        <v>29.552731197094054</v>
      </c>
    </row>
    <row r="23" spans="2:15" ht="15" customHeight="1" x14ac:dyDescent="0.25">
      <c r="H23" s="43"/>
      <c r="I23" s="52"/>
      <c r="J23" s="43"/>
      <c r="K23" s="58"/>
      <c r="L23" s="58"/>
      <c r="M23" s="58"/>
      <c r="N23" s="58"/>
      <c r="O23" s="58"/>
    </row>
    <row r="24" spans="2:15" ht="15" customHeight="1" x14ac:dyDescent="0.25">
      <c r="B24" s="37" t="s">
        <v>93</v>
      </c>
      <c r="C24" s="45"/>
      <c r="D24" s="45"/>
      <c r="E24" s="45"/>
      <c r="F24" s="45"/>
      <c r="G24" s="45"/>
      <c r="H24" s="43"/>
      <c r="I24" s="52"/>
      <c r="J24" s="55" t="s">
        <v>147</v>
      </c>
      <c r="K24" s="43"/>
      <c r="L24" s="43"/>
      <c r="M24" s="59"/>
      <c r="N24" s="59"/>
      <c r="O24" s="59"/>
    </row>
    <row r="25" spans="2:15" ht="15" customHeight="1" x14ac:dyDescent="0.25">
      <c r="B25" s="34" t="s">
        <v>94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3"/>
      <c r="I25" s="52"/>
      <c r="J25" s="43" t="s">
        <v>148</v>
      </c>
      <c r="K25" s="65">
        <f>C22/C42</f>
        <v>1.7899839530351394</v>
      </c>
      <c r="L25" s="65">
        <f t="shared" ref="L25:O25" si="2">D22/D42</f>
        <v>1.45528356054616</v>
      </c>
      <c r="M25" s="65">
        <f t="shared" si="2"/>
        <v>1.5399068800654956</v>
      </c>
      <c r="N25" s="65">
        <f t="shared" si="2"/>
        <v>1.4103577993416836</v>
      </c>
      <c r="O25" s="65">
        <f t="shared" si="2"/>
        <v>1.3654504268881933</v>
      </c>
    </row>
    <row r="26" spans="2:15" ht="15" customHeight="1" x14ac:dyDescent="0.25">
      <c r="B26" s="34" t="s">
        <v>95</v>
      </c>
      <c r="C26" s="45">
        <v>125.06399999999999</v>
      </c>
      <c r="D26" s="45">
        <v>111.21299999999999</v>
      </c>
      <c r="E26" s="45">
        <v>146.71299999999999</v>
      </c>
      <c r="F26" s="45">
        <v>108.8</v>
      </c>
      <c r="G26" s="45">
        <v>83.052000000000007</v>
      </c>
      <c r="H26" s="43"/>
      <c r="I26" s="52"/>
      <c r="J26" s="43" t="s">
        <v>149</v>
      </c>
      <c r="K26" s="57">
        <f>C35/C22</f>
        <v>0.4413357738183204</v>
      </c>
      <c r="L26" s="57">
        <f>D35/D22</f>
        <v>0.31284869347063493</v>
      </c>
      <c r="M26" s="57">
        <f t="shared" ref="M26:O26" si="3">E35/E22</f>
        <v>0.35061008367111907</v>
      </c>
      <c r="N26" s="57">
        <f t="shared" si="3"/>
        <v>0.29096006668182162</v>
      </c>
      <c r="O26" s="57">
        <f t="shared" si="3"/>
        <v>0.26764093349111195</v>
      </c>
    </row>
    <row r="27" spans="2:15" ht="15" customHeight="1" x14ac:dyDescent="0.25">
      <c r="B27" s="34" t="s">
        <v>96</v>
      </c>
      <c r="C27" s="45">
        <v>21.085999999999999</v>
      </c>
      <c r="D27" s="45">
        <v>19.675999999999998</v>
      </c>
      <c r="E27" s="45">
        <v>5.59</v>
      </c>
      <c r="F27" s="45">
        <v>1.9E-2</v>
      </c>
      <c r="G27" s="45">
        <v>23.936</v>
      </c>
      <c r="H27" s="43"/>
      <c r="I27" s="52"/>
      <c r="J27" s="43" t="s">
        <v>150</v>
      </c>
      <c r="K27" s="57">
        <f>C35/C42</f>
        <v>0.78998395303513924</v>
      </c>
      <c r="L27" s="57">
        <f>D35/D42</f>
        <v>0.45528356054615982</v>
      </c>
      <c r="M27" s="57">
        <f t="shared" ref="M27:O27" si="4">E35/E42</f>
        <v>0.53990688006549525</v>
      </c>
      <c r="N27" s="57">
        <f t="shared" si="4"/>
        <v>0.41035779934168343</v>
      </c>
      <c r="O27" s="57">
        <f t="shared" si="4"/>
        <v>0.3654504268881934</v>
      </c>
    </row>
    <row r="28" spans="2:15" ht="15" customHeight="1" x14ac:dyDescent="0.25">
      <c r="B28" s="34" t="s">
        <v>97</v>
      </c>
      <c r="C28" s="45">
        <v>72.531000000000006</v>
      </c>
      <c r="D28" s="45">
        <v>75.457999999999998</v>
      </c>
      <c r="E28" s="45">
        <v>70.221999999999994</v>
      </c>
      <c r="F28" s="45">
        <v>66.542000000000002</v>
      </c>
      <c r="G28" s="45">
        <v>0</v>
      </c>
      <c r="H28" s="43"/>
      <c r="I28" s="52"/>
      <c r="J28" s="43" t="s">
        <v>151</v>
      </c>
      <c r="K28" s="60">
        <f>(C61+C58)/C58</f>
        <v>28.63043478260867</v>
      </c>
      <c r="L28" s="60">
        <f>(D61+D58)/D58</f>
        <v>25.360677083333339</v>
      </c>
      <c r="M28" s="60">
        <f>(E61+E58)/E58</f>
        <v>46.500000000000014</v>
      </c>
      <c r="N28" s="60">
        <f>(F61+F58)/F58</f>
        <v>21.642558139534867</v>
      </c>
      <c r="O28" s="60">
        <f>(G61+G58)/G58</f>
        <v>205.43373493975918</v>
      </c>
    </row>
    <row r="29" spans="2:15" ht="15" customHeight="1" x14ac:dyDescent="0.25">
      <c r="B29" s="34" t="s">
        <v>98</v>
      </c>
      <c r="C29" s="46">
        <v>19.404</v>
      </c>
      <c r="D29" s="46">
        <v>19.791</v>
      </c>
      <c r="E29" s="46">
        <v>54.73</v>
      </c>
      <c r="F29" s="46">
        <v>44.862000000000002</v>
      </c>
      <c r="G29" s="46">
        <v>117.047</v>
      </c>
      <c r="H29" s="43"/>
      <c r="I29" s="52"/>
      <c r="J29" s="43" t="s">
        <v>152</v>
      </c>
      <c r="K29" s="60">
        <f>C15/C30</f>
        <v>3.0645021735934646</v>
      </c>
      <c r="L29" s="60">
        <f>D15/D30</f>
        <v>3.0106793197074353</v>
      </c>
      <c r="M29" s="60">
        <f t="shared" ref="M29:O29" si="5">E15/E30</f>
        <v>2.4201366972642515</v>
      </c>
      <c r="N29" s="60">
        <f t="shared" si="5"/>
        <v>2.8680700925879674</v>
      </c>
      <c r="O29" s="60">
        <f t="shared" si="5"/>
        <v>3.1616934853929077</v>
      </c>
    </row>
    <row r="30" spans="2:15" ht="15" customHeight="1" x14ac:dyDescent="0.25">
      <c r="B30" s="34" t="s">
        <v>99</v>
      </c>
      <c r="C30" s="45">
        <f>SUM(C25:C29)</f>
        <v>238.08499999999998</v>
      </c>
      <c r="D30" s="45">
        <f>SUM(D25:D29)</f>
        <v>226.13799999999998</v>
      </c>
      <c r="E30" s="45">
        <f>SUM(E25:E29)</f>
        <v>277.255</v>
      </c>
      <c r="F30" s="45">
        <f>SUM(F25:F29)</f>
        <v>220.22299999999998</v>
      </c>
      <c r="G30" s="45">
        <f>SUM(G25:G29)</f>
        <v>224.035</v>
      </c>
      <c r="H30" s="43"/>
      <c r="I30" s="52"/>
      <c r="J30" s="43" t="s">
        <v>153</v>
      </c>
      <c r="K30" s="60">
        <f>(C15-C12)/C30</f>
        <v>1.3146943318562698</v>
      </c>
      <c r="L30" s="60">
        <f>(D15-D12)/D30</f>
        <v>1.0269967895709697</v>
      </c>
      <c r="M30" s="60">
        <f t="shared" ref="M30:O30" si="6">(E15-E12)/E30</f>
        <v>0.64407134226614493</v>
      </c>
      <c r="N30" s="60">
        <f t="shared" si="6"/>
        <v>0.86964576815318984</v>
      </c>
      <c r="O30" s="60">
        <f t="shared" si="6"/>
        <v>1.2356908518758232</v>
      </c>
    </row>
    <row r="31" spans="2:15" ht="15" customHeight="1" x14ac:dyDescent="0.25">
      <c r="C31" s="45"/>
      <c r="D31" s="45"/>
      <c r="E31" s="45"/>
      <c r="F31" s="45"/>
      <c r="G31" s="45"/>
      <c r="H31" s="43"/>
    </row>
    <row r="32" spans="2:15" ht="15" customHeight="1" x14ac:dyDescent="0.25">
      <c r="B32" s="34" t="s">
        <v>100</v>
      </c>
      <c r="C32" s="45">
        <v>207.75</v>
      </c>
      <c r="D32" s="45">
        <v>72.966999999999999</v>
      </c>
      <c r="E32" s="45">
        <v>92.399000000000001</v>
      </c>
      <c r="F32" s="45">
        <v>62.915999999999997</v>
      </c>
      <c r="G32" s="45">
        <v>43.491</v>
      </c>
      <c r="H32" s="43"/>
      <c r="I32" s="62" t="s">
        <v>3</v>
      </c>
      <c r="J32" s="55" t="s">
        <v>154</v>
      </c>
    </row>
    <row r="33" spans="2:10" ht="15" customHeight="1" x14ac:dyDescent="0.25">
      <c r="B33" s="34" t="s">
        <v>101</v>
      </c>
      <c r="C33" s="45">
        <v>24.4</v>
      </c>
      <c r="D33" s="45">
        <v>12.2</v>
      </c>
      <c r="E33" s="45">
        <v>4</v>
      </c>
      <c r="F33" s="45">
        <v>2.7</v>
      </c>
      <c r="G33" s="45">
        <v>0</v>
      </c>
      <c r="H33" s="43"/>
      <c r="I33" s="52"/>
      <c r="J33" s="66" t="s">
        <v>155</v>
      </c>
    </row>
    <row r="34" spans="2:10" ht="15" customHeight="1" x14ac:dyDescent="0.25">
      <c r="B34" s="34" t="s">
        <v>102</v>
      </c>
      <c r="C34" s="46">
        <v>25.506</v>
      </c>
      <c r="D34" s="46">
        <v>31.875</v>
      </c>
      <c r="E34" s="46">
        <v>66.876000000000005</v>
      </c>
      <c r="F34" s="46">
        <v>59.743000000000002</v>
      </c>
      <c r="G34" s="46">
        <v>62.235999999999997</v>
      </c>
      <c r="H34" s="43"/>
      <c r="I34" s="52"/>
      <c r="J34" s="43" t="s">
        <v>156</v>
      </c>
    </row>
    <row r="35" spans="2:10" ht="15" customHeight="1" x14ac:dyDescent="0.25">
      <c r="B35" s="37" t="s">
        <v>103</v>
      </c>
      <c r="C35" s="45">
        <f>C30+SUM(C32:C34)</f>
        <v>495.74099999999999</v>
      </c>
      <c r="D35" s="45">
        <f>D30+SUM(D32:D34)</f>
        <v>343.17999999999995</v>
      </c>
      <c r="E35" s="45">
        <f>E30+SUM(E32:E34)</f>
        <v>440.53</v>
      </c>
      <c r="F35" s="45">
        <f>F30+SUM(F32:F34)</f>
        <v>345.58199999999999</v>
      </c>
      <c r="G35" s="45">
        <f>G30+SUM(G32:G34)</f>
        <v>329.762</v>
      </c>
      <c r="H35" s="43"/>
      <c r="I35" s="52"/>
      <c r="J35" s="43" t="s">
        <v>157</v>
      </c>
    </row>
    <row r="36" spans="2:10" ht="15" customHeight="1" x14ac:dyDescent="0.25">
      <c r="C36" s="45"/>
      <c r="D36" s="45"/>
      <c r="E36" s="45"/>
      <c r="F36" s="45"/>
      <c r="G36" s="45"/>
      <c r="H36" s="43"/>
      <c r="I36" s="52"/>
      <c r="J36" s="43" t="s">
        <v>158</v>
      </c>
    </row>
    <row r="37" spans="2:10" ht="15" customHeight="1" x14ac:dyDescent="0.25">
      <c r="B37" s="37" t="s">
        <v>104</v>
      </c>
      <c r="C37" s="45"/>
      <c r="D37" s="45"/>
      <c r="E37" s="45"/>
      <c r="F37" s="45"/>
      <c r="G37" s="45"/>
      <c r="H37" s="43"/>
      <c r="I37" s="52"/>
      <c r="J37" s="43" t="s">
        <v>159</v>
      </c>
    </row>
    <row r="38" spans="2:10" ht="15" customHeight="1" x14ac:dyDescent="0.25">
      <c r="B38" s="34" t="s">
        <v>105</v>
      </c>
      <c r="C38" s="45">
        <v>0.67100000000000004</v>
      </c>
      <c r="D38" s="45">
        <v>0.69099999999999995</v>
      </c>
      <c r="E38" s="45">
        <v>0.69599999999999995</v>
      </c>
      <c r="F38" s="45">
        <v>0.7</v>
      </c>
      <c r="G38" s="45">
        <v>0.70499999999999996</v>
      </c>
      <c r="H38" s="43"/>
    </row>
    <row r="39" spans="2:10" ht="15" customHeight="1" x14ac:dyDescent="0.25">
      <c r="B39" s="34" t="s">
        <v>106</v>
      </c>
      <c r="C39" s="45">
        <v>255.214</v>
      </c>
      <c r="D39" s="45">
        <v>286.12</v>
      </c>
      <c r="E39" s="45">
        <v>305.209</v>
      </c>
      <c r="F39" s="45">
        <v>315.404</v>
      </c>
      <c r="G39" s="45">
        <v>327.74200000000002</v>
      </c>
      <c r="H39" s="43"/>
    </row>
    <row r="40" spans="2:10" ht="15" customHeight="1" x14ac:dyDescent="0.25">
      <c r="B40" s="34" t="s">
        <v>107</v>
      </c>
      <c r="C40" s="45">
        <v>641.55799999999999</v>
      </c>
      <c r="D40" s="45">
        <v>775.85699999999997</v>
      </c>
      <c r="E40" s="45">
        <v>923.71299999999997</v>
      </c>
      <c r="F40" s="45">
        <v>938.58</v>
      </c>
      <c r="G40" s="45">
        <v>986.52300000000002</v>
      </c>
      <c r="H40" s="43"/>
    </row>
    <row r="41" spans="2:10" ht="15" customHeight="1" x14ac:dyDescent="0.25">
      <c r="B41" s="34" t="s">
        <v>108</v>
      </c>
      <c r="C41" s="46">
        <v>269.91000000000003</v>
      </c>
      <c r="D41" s="46">
        <v>308.89600000000002</v>
      </c>
      <c r="E41" s="46">
        <v>413.68099999999998</v>
      </c>
      <c r="F41" s="46">
        <v>412.536</v>
      </c>
      <c r="G41" s="46">
        <v>412.62599999999998</v>
      </c>
      <c r="H41" s="43"/>
    </row>
    <row r="42" spans="2:10" ht="15" customHeight="1" x14ac:dyDescent="0.25">
      <c r="B42" s="37" t="s">
        <v>109</v>
      </c>
      <c r="C42" s="46">
        <f>C38+C39+C40-C41</f>
        <v>627.5329999999999</v>
      </c>
      <c r="D42" s="46">
        <f>D38+D39+D40-D41</f>
        <v>753.77199999999993</v>
      </c>
      <c r="E42" s="46">
        <f>E38+E39+E40-E41</f>
        <v>815.9369999999999</v>
      </c>
      <c r="F42" s="46">
        <f>F38+F39+F40-F41</f>
        <v>842.14799999999991</v>
      </c>
      <c r="G42" s="46">
        <f>G38+G39+G40-G41</f>
        <v>902.34400000000005</v>
      </c>
      <c r="H42" s="43"/>
    </row>
    <row r="43" spans="2:10" ht="15" customHeight="1" x14ac:dyDescent="0.25">
      <c r="B43" s="37" t="s">
        <v>110</v>
      </c>
      <c r="C43" s="45">
        <f>C35+C42</f>
        <v>1123.2739999999999</v>
      </c>
      <c r="D43" s="45">
        <f>D35+D42</f>
        <v>1096.9519999999998</v>
      </c>
      <c r="E43" s="45">
        <f>E35+E42</f>
        <v>1256.4669999999999</v>
      </c>
      <c r="F43" s="45">
        <f>F35+F42</f>
        <v>1187.73</v>
      </c>
      <c r="G43" s="45">
        <f>G35+G42</f>
        <v>1232.106</v>
      </c>
      <c r="H43" s="43"/>
    </row>
    <row r="44" spans="2:10" ht="15" customHeight="1" x14ac:dyDescent="0.25">
      <c r="B44" s="37"/>
      <c r="C44" s="45"/>
      <c r="D44" s="45"/>
      <c r="E44" s="45"/>
      <c r="F44" s="45"/>
      <c r="G44" s="45"/>
      <c r="H44" s="43"/>
    </row>
    <row r="45" spans="2:10" ht="15" customHeight="1" x14ac:dyDescent="0.25">
      <c r="B45" s="34" t="s">
        <v>111</v>
      </c>
      <c r="C45" s="45">
        <v>53.069000000000003</v>
      </c>
      <c r="D45" s="45">
        <v>53.918999999999997</v>
      </c>
      <c r="E45" s="45">
        <v>51.478999999999999</v>
      </c>
      <c r="F45" s="45">
        <v>51.917999999999999</v>
      </c>
      <c r="G45" s="45">
        <v>52.287999999999997</v>
      </c>
      <c r="H45" s="43"/>
    </row>
    <row r="46" spans="2:10" ht="15" customHeight="1" x14ac:dyDescent="0.25">
      <c r="C46" s="43"/>
      <c r="D46" s="43"/>
      <c r="E46" s="43"/>
      <c r="F46" s="43"/>
      <c r="G46" s="43"/>
      <c r="H46" s="43"/>
    </row>
    <row r="47" spans="2:10" ht="15" customHeight="1" x14ac:dyDescent="0.25">
      <c r="B47" s="40" t="s">
        <v>112</v>
      </c>
      <c r="C47" s="40"/>
      <c r="D47" s="40"/>
      <c r="E47" s="40"/>
      <c r="F47" s="40"/>
      <c r="G47" s="40"/>
      <c r="H47" s="43"/>
    </row>
    <row r="48" spans="2:10" ht="15" customHeight="1" x14ac:dyDescent="0.25">
      <c r="C48" s="42">
        <v>2006</v>
      </c>
      <c r="D48" s="42">
        <v>2007</v>
      </c>
      <c r="E48" s="42">
        <v>2008</v>
      </c>
      <c r="F48" s="42">
        <v>2009</v>
      </c>
      <c r="G48" s="42">
        <v>2010</v>
      </c>
      <c r="H48" s="43"/>
    </row>
    <row r="49" spans="2:8" ht="15" customHeight="1" x14ac:dyDescent="0.25">
      <c r="C49" s="43"/>
      <c r="D49" s="43"/>
      <c r="E49" s="43"/>
      <c r="F49" s="43"/>
      <c r="G49" s="43"/>
      <c r="H49" s="43"/>
    </row>
    <row r="50" spans="2:8" ht="15" customHeight="1" x14ac:dyDescent="0.25">
      <c r="B50" s="34" t="s">
        <v>28</v>
      </c>
      <c r="C50" s="45">
        <v>1724.8979999999999</v>
      </c>
      <c r="D50" s="45">
        <v>1882.0640000000001</v>
      </c>
      <c r="E50" s="45">
        <v>2112.558</v>
      </c>
      <c r="F50" s="45">
        <v>1972.4179999999999</v>
      </c>
      <c r="G50" s="45">
        <v>1909.575</v>
      </c>
      <c r="H50" s="43"/>
    </row>
    <row r="51" spans="2:8" ht="15" customHeight="1" x14ac:dyDescent="0.25">
      <c r="B51" s="34" t="s">
        <v>113</v>
      </c>
      <c r="C51" s="46">
        <v>965.88900000000001</v>
      </c>
      <c r="D51" s="46">
        <v>1004.972</v>
      </c>
      <c r="E51" s="46">
        <v>1062.2049999999999</v>
      </c>
      <c r="F51" s="46">
        <v>1031.241</v>
      </c>
      <c r="G51" s="46">
        <v>1025.759</v>
      </c>
      <c r="H51" s="43"/>
    </row>
    <row r="52" spans="2:8" ht="15" customHeight="1" x14ac:dyDescent="0.25">
      <c r="B52" s="34" t="s">
        <v>114</v>
      </c>
      <c r="C52" s="45">
        <f>C50-C51</f>
        <v>759.0089999999999</v>
      </c>
      <c r="D52" s="45">
        <f>D50-D51</f>
        <v>877.0920000000001</v>
      </c>
      <c r="E52" s="45">
        <f>E50-E51</f>
        <v>1050.3530000000001</v>
      </c>
      <c r="F52" s="45">
        <f>F50-F51</f>
        <v>941.17699999999991</v>
      </c>
      <c r="G52" s="45">
        <f>G50-G51</f>
        <v>883.81600000000003</v>
      </c>
      <c r="H52" s="43"/>
    </row>
    <row r="53" spans="2:8" ht="15" customHeight="1" x14ac:dyDescent="0.25">
      <c r="B53" s="34" t="s">
        <v>115</v>
      </c>
      <c r="C53" s="46">
        <v>531.83900000000006</v>
      </c>
      <c r="D53" s="46">
        <v>591.76700000000005</v>
      </c>
      <c r="E53" s="46">
        <v>741.40499999999997</v>
      </c>
      <c r="F53" s="46">
        <v>757.07299999999998</v>
      </c>
      <c r="G53" s="46">
        <v>732.72199999999998</v>
      </c>
      <c r="H53" s="43"/>
    </row>
    <row r="54" spans="2:8" ht="15" customHeight="1" x14ac:dyDescent="0.25">
      <c r="B54" s="34" t="s">
        <v>116</v>
      </c>
      <c r="C54" s="45">
        <f>C52-C53</f>
        <v>227.16999999999985</v>
      </c>
      <c r="D54" s="45">
        <f>D52-D53</f>
        <v>285.32500000000005</v>
      </c>
      <c r="E54" s="45">
        <f>E52-E53</f>
        <v>308.94800000000009</v>
      </c>
      <c r="F54" s="45">
        <f>F52-F53</f>
        <v>184.10399999999993</v>
      </c>
      <c r="G54" s="45">
        <f>G52-G53</f>
        <v>151.09400000000005</v>
      </c>
      <c r="H54" s="43"/>
    </row>
    <row r="55" spans="2:8" ht="15" customHeight="1" x14ac:dyDescent="0.25">
      <c r="B55" s="34" t="s">
        <v>117</v>
      </c>
      <c r="C55" s="46">
        <v>61.874000000000002</v>
      </c>
      <c r="D55" s="46">
        <v>61.387</v>
      </c>
      <c r="E55" s="46">
        <v>80.296000000000006</v>
      </c>
      <c r="F55" s="46">
        <v>90.665000000000006</v>
      </c>
      <c r="G55" s="46">
        <v>86.09</v>
      </c>
    </row>
    <row r="56" spans="2:8" ht="15" customHeight="1" x14ac:dyDescent="0.25">
      <c r="B56" s="34" t="s">
        <v>118</v>
      </c>
      <c r="C56" s="45">
        <f>C54-C55</f>
        <v>165.29599999999985</v>
      </c>
      <c r="D56" s="45">
        <f>D54-D55</f>
        <v>223.93800000000005</v>
      </c>
      <c r="E56" s="45">
        <f>E54-E55</f>
        <v>228.6520000000001</v>
      </c>
      <c r="F56" s="45">
        <f>F54-F55</f>
        <v>93.438999999999922</v>
      </c>
      <c r="G56" s="45">
        <f>G54-G55</f>
        <v>65.004000000000048</v>
      </c>
    </row>
    <row r="57" spans="2:8" ht="15" customHeight="1" x14ac:dyDescent="0.25">
      <c r="C57" s="45"/>
      <c r="D57" s="45"/>
      <c r="E57" s="45"/>
      <c r="F57" s="45"/>
      <c r="G57" s="45"/>
    </row>
    <row r="58" spans="2:8" ht="15" customHeight="1" x14ac:dyDescent="0.25">
      <c r="B58" s="34" t="s">
        <v>119</v>
      </c>
      <c r="C58" s="45">
        <v>5.8879999999999999</v>
      </c>
      <c r="D58" s="45">
        <v>9.2159999999999993</v>
      </c>
      <c r="E58" s="45">
        <v>5.0460000000000003</v>
      </c>
      <c r="F58" s="45">
        <v>4.3</v>
      </c>
      <c r="G58" s="45">
        <v>0.33200000000000002</v>
      </c>
    </row>
    <row r="59" spans="2:8" ht="15" customHeight="1" x14ac:dyDescent="0.25">
      <c r="B59" s="34" t="s">
        <v>120</v>
      </c>
      <c r="C59" s="45">
        <v>3.28</v>
      </c>
      <c r="D59" s="45">
        <v>9.7859999999999996</v>
      </c>
      <c r="E59" s="45">
        <v>5.9870000000000001</v>
      </c>
      <c r="F59" s="45">
        <v>2.5920000000000001</v>
      </c>
      <c r="G59" s="45">
        <v>0</v>
      </c>
    </row>
    <row r="60" spans="2:8" ht="15" customHeight="1" x14ac:dyDescent="0.25">
      <c r="B60" s="34" t="s">
        <v>121</v>
      </c>
      <c r="C60" s="46">
        <v>0</v>
      </c>
      <c r="D60" s="46">
        <v>0</v>
      </c>
      <c r="E60" s="46">
        <v>0</v>
      </c>
      <c r="F60" s="46">
        <v>-2.968</v>
      </c>
      <c r="G60" s="46">
        <v>3.2</v>
      </c>
    </row>
    <row r="61" spans="2:8" ht="15" customHeight="1" x14ac:dyDescent="0.25">
      <c r="B61" s="34" t="s">
        <v>122</v>
      </c>
      <c r="C61" s="45">
        <f>C56-C58+C59+C60</f>
        <v>162.68799999999985</v>
      </c>
      <c r="D61" s="45">
        <f>D56-D58+D59+D60</f>
        <v>224.50800000000004</v>
      </c>
      <c r="E61" s="45">
        <f>E56-E58+E59+E60</f>
        <v>229.5930000000001</v>
      </c>
      <c r="F61" s="45">
        <f>F56-F58+F59+F60</f>
        <v>88.76299999999992</v>
      </c>
      <c r="G61" s="45">
        <f>G56-G58+G59+G60</f>
        <v>67.872000000000057</v>
      </c>
    </row>
    <row r="62" spans="2:8" ht="15" customHeight="1" x14ac:dyDescent="0.25">
      <c r="B62" s="34" t="s">
        <v>123</v>
      </c>
      <c r="C62" s="46">
        <v>58.784999999999997</v>
      </c>
      <c r="D62" s="46">
        <v>75.933000000000007</v>
      </c>
      <c r="E62" s="46">
        <v>82.552000000000007</v>
      </c>
      <c r="F62" s="46">
        <v>29.919</v>
      </c>
      <c r="G62" s="46">
        <v>22.364000000000001</v>
      </c>
    </row>
    <row r="63" spans="2:8" ht="15" customHeight="1" x14ac:dyDescent="0.25">
      <c r="B63" s="34" t="s">
        <v>124</v>
      </c>
      <c r="C63" s="45"/>
      <c r="D63" s="45"/>
      <c r="E63" s="45"/>
      <c r="F63" s="45"/>
      <c r="G63" s="45"/>
    </row>
    <row r="64" spans="2:8" ht="15" customHeight="1" x14ac:dyDescent="0.25">
      <c r="B64" s="34" t="s">
        <v>125</v>
      </c>
      <c r="C64" s="46">
        <f>C61-C62</f>
        <v>103.90299999999985</v>
      </c>
      <c r="D64" s="46">
        <f>D61-D62</f>
        <v>148.57500000000005</v>
      </c>
      <c r="E64" s="46">
        <f>E61-E62</f>
        <v>147.04100000000011</v>
      </c>
      <c r="F64" s="46">
        <f>F61-F62</f>
        <v>58.843999999999923</v>
      </c>
      <c r="G64" s="46">
        <f>G61-G62</f>
        <v>45.508000000000052</v>
      </c>
    </row>
    <row r="65" spans="2:8" ht="15" customHeight="1" x14ac:dyDescent="0.25">
      <c r="B65" s="34" t="s">
        <v>126</v>
      </c>
      <c r="C65" s="46">
        <v>0</v>
      </c>
      <c r="D65" s="46">
        <v>0</v>
      </c>
      <c r="E65" s="46">
        <v>0</v>
      </c>
      <c r="F65" s="46">
        <v>0</v>
      </c>
      <c r="G65" s="46">
        <v>-0.83399999999999996</v>
      </c>
    </row>
    <row r="66" spans="2:8" ht="15" customHeight="1" x14ac:dyDescent="0.25">
      <c r="B66" s="34" t="s">
        <v>127</v>
      </c>
      <c r="C66" s="45">
        <f>C64+C65</f>
        <v>103.90299999999985</v>
      </c>
      <c r="D66" s="45">
        <f>D64+D65</f>
        <v>148.57500000000005</v>
      </c>
      <c r="E66" s="45">
        <f>E64+E65</f>
        <v>147.04100000000011</v>
      </c>
      <c r="F66" s="45">
        <f>F64+F65</f>
        <v>58.843999999999923</v>
      </c>
      <c r="G66" s="45">
        <f>G64+G65</f>
        <v>44.674000000000049</v>
      </c>
    </row>
    <row r="67" spans="2:8" ht="15" customHeight="1" x14ac:dyDescent="0.25"/>
    <row r="68" spans="2:8" ht="15" customHeight="1" x14ac:dyDescent="0.25">
      <c r="B68" s="34" t="s">
        <v>128</v>
      </c>
      <c r="C68" s="45">
        <v>2.0099999999999998</v>
      </c>
      <c r="D68" s="45">
        <v>2.71</v>
      </c>
      <c r="E68" s="45">
        <v>2.76</v>
      </c>
      <c r="F68" s="45">
        <v>1.18</v>
      </c>
      <c r="G68" s="45">
        <v>0.82</v>
      </c>
    </row>
    <row r="69" spans="2:8" ht="15" customHeight="1" x14ac:dyDescent="0.25">
      <c r="B69" s="34" t="s">
        <v>129</v>
      </c>
      <c r="C69" s="45">
        <v>1.95</v>
      </c>
      <c r="D69" s="45">
        <v>2.62</v>
      </c>
      <c r="E69" s="45">
        <v>2.73</v>
      </c>
      <c r="F69" s="45">
        <v>1.17</v>
      </c>
      <c r="G69" s="45">
        <v>0.82</v>
      </c>
    </row>
    <row r="70" spans="2:8" ht="15" customHeight="1" x14ac:dyDescent="0.25">
      <c r="C70" s="45"/>
      <c r="D70" s="45"/>
      <c r="E70" s="45"/>
      <c r="F70" s="45"/>
      <c r="G70" s="45"/>
    </row>
    <row r="71" spans="2:8" ht="15" customHeight="1" x14ac:dyDescent="0.25">
      <c r="B71" s="34" t="s">
        <v>130</v>
      </c>
      <c r="C71" s="45">
        <v>0</v>
      </c>
      <c r="D71" s="45">
        <v>0.2</v>
      </c>
      <c r="E71" s="45">
        <v>0.23</v>
      </c>
      <c r="F71" s="45">
        <v>0.28000000000000003</v>
      </c>
      <c r="G71" s="45">
        <v>0.28000000000000003</v>
      </c>
    </row>
    <row r="72" spans="2:8" ht="15" customHeight="1" x14ac:dyDescent="0.25">
      <c r="C72" s="51"/>
      <c r="D72" s="45"/>
      <c r="E72" s="45"/>
      <c r="F72" s="45"/>
      <c r="G72" s="45"/>
    </row>
    <row r="73" spans="2:8" ht="15" customHeight="1" x14ac:dyDescent="0.25">
      <c r="B73" s="34" t="s">
        <v>131</v>
      </c>
      <c r="C73" s="45">
        <v>53.753</v>
      </c>
      <c r="D73" s="45">
        <v>53.110999999999997</v>
      </c>
      <c r="E73" s="45">
        <v>53.258000000000003</v>
      </c>
      <c r="F73" s="45">
        <v>51.645000000000003</v>
      </c>
      <c r="G73" s="45">
        <v>52.28</v>
      </c>
    </row>
    <row r="74" spans="2:8" ht="15" customHeight="1" x14ac:dyDescent="0.25">
      <c r="B74" s="34" t="s">
        <v>132</v>
      </c>
      <c r="C74" s="45">
        <v>55.365000000000002</v>
      </c>
      <c r="D74" s="45">
        <v>54.749000000000002</v>
      </c>
      <c r="E74" s="45">
        <v>53.89</v>
      </c>
      <c r="F74" s="45">
        <v>51.944000000000003</v>
      </c>
      <c r="G74" s="45">
        <v>52.28</v>
      </c>
    </row>
    <row r="75" spans="2:8" ht="11.65" customHeight="1" x14ac:dyDescent="0.25">
      <c r="C75" s="43"/>
      <c r="D75" s="43"/>
      <c r="E75" s="43"/>
      <c r="F75" s="43"/>
      <c r="G75" s="43"/>
    </row>
    <row r="76" spans="2:8" ht="11.65" customHeight="1" x14ac:dyDescent="0.25">
      <c r="B76" s="52"/>
      <c r="C76" s="53"/>
      <c r="D76" s="53"/>
      <c r="E76" s="54"/>
      <c r="F76" s="54"/>
      <c r="G76" s="54"/>
      <c r="H76" s="43"/>
    </row>
    <row r="77" spans="2:8" ht="11.65" customHeight="1" x14ac:dyDescent="0.25">
      <c r="B77" s="55"/>
      <c r="C77" s="43"/>
      <c r="D77" s="43"/>
      <c r="E77" s="56"/>
      <c r="F77" s="56"/>
      <c r="G77" s="56"/>
      <c r="H77" s="43"/>
    </row>
    <row r="78" spans="2:8" ht="11.65" customHeight="1" x14ac:dyDescent="0.25">
      <c r="B78" s="43"/>
      <c r="C78" s="57"/>
      <c r="D78" s="57"/>
      <c r="E78" s="57"/>
      <c r="F78" s="57"/>
      <c r="G78" s="57"/>
      <c r="H78" s="43"/>
    </row>
    <row r="79" spans="2:8" ht="11.65" customHeight="1" x14ac:dyDescent="0.25">
      <c r="B79" s="43"/>
      <c r="C79" s="57"/>
      <c r="D79" s="57"/>
      <c r="E79" s="57"/>
      <c r="F79" s="57"/>
      <c r="G79" s="57"/>
      <c r="H79" s="43"/>
    </row>
    <row r="80" spans="2:8" ht="11.65" customHeight="1" x14ac:dyDescent="0.25">
      <c r="B80" s="43"/>
      <c r="C80" s="57"/>
      <c r="D80" s="57"/>
      <c r="E80" s="57"/>
      <c r="F80" s="57"/>
      <c r="G80" s="57"/>
      <c r="H80" s="43"/>
    </row>
    <row r="81" spans="2:8" ht="11.65" customHeight="1" x14ac:dyDescent="0.25">
      <c r="B81" s="43"/>
      <c r="C81" s="57"/>
      <c r="D81" s="57"/>
      <c r="E81" s="57"/>
      <c r="F81" s="57"/>
      <c r="G81" s="57"/>
      <c r="H81" s="43"/>
    </row>
    <row r="82" spans="2:8" ht="11.65" customHeight="1" x14ac:dyDescent="0.25">
      <c r="B82" s="43"/>
      <c r="C82" s="57"/>
      <c r="D82" s="57"/>
      <c r="E82" s="57"/>
      <c r="F82" s="57"/>
      <c r="G82" s="57"/>
      <c r="H82" s="43"/>
    </row>
    <row r="83" spans="2:8" ht="11.65" customHeight="1" x14ac:dyDescent="0.25">
      <c r="B83" s="52"/>
      <c r="C83" s="43"/>
      <c r="D83" s="43"/>
      <c r="E83" s="52"/>
      <c r="F83" s="52"/>
      <c r="G83" s="52"/>
      <c r="H83" s="43"/>
    </row>
    <row r="84" spans="2:8" ht="11.65" customHeight="1" x14ac:dyDescent="0.25">
      <c r="B84" s="55"/>
      <c r="C84" s="43"/>
      <c r="D84" s="43"/>
      <c r="E84" s="56"/>
      <c r="F84" s="56"/>
      <c r="G84" s="56"/>
      <c r="H84" s="43"/>
    </row>
    <row r="85" spans="2:8" ht="11.65" customHeight="1" x14ac:dyDescent="0.25">
      <c r="B85" s="43"/>
      <c r="C85" s="58"/>
      <c r="D85" s="58"/>
      <c r="E85" s="58"/>
      <c r="F85" s="58"/>
      <c r="G85" s="58"/>
      <c r="H85" s="43"/>
    </row>
    <row r="86" spans="2:8" ht="11.65" customHeight="1" x14ac:dyDescent="0.25">
      <c r="B86" s="43"/>
      <c r="C86" s="58"/>
      <c r="D86" s="58"/>
      <c r="E86" s="58"/>
      <c r="F86" s="58"/>
      <c r="G86" s="58"/>
      <c r="H86" s="43"/>
    </row>
    <row r="87" spans="2:8" ht="11.65" customHeight="1" x14ac:dyDescent="0.25">
      <c r="B87" s="43"/>
      <c r="C87" s="58"/>
      <c r="D87" s="58"/>
      <c r="E87" s="58"/>
      <c r="F87" s="58"/>
      <c r="G87" s="58"/>
      <c r="H87" s="43"/>
    </row>
    <row r="88" spans="2:8" ht="11.65" customHeight="1" x14ac:dyDescent="0.25">
      <c r="B88" s="43"/>
      <c r="C88" s="58"/>
      <c r="D88" s="58"/>
      <c r="E88" s="58"/>
      <c r="F88" s="58"/>
      <c r="G88" s="58"/>
      <c r="H88" s="43"/>
    </row>
    <row r="89" spans="2:8" ht="11.65" customHeight="1" x14ac:dyDescent="0.25">
      <c r="B89" s="43"/>
      <c r="C89" s="58"/>
      <c r="D89" s="58"/>
      <c r="E89" s="58"/>
      <c r="F89" s="58"/>
      <c r="G89" s="58"/>
      <c r="H89" s="43"/>
    </row>
    <row r="90" spans="2:8" ht="11.65" customHeight="1" x14ac:dyDescent="0.25">
      <c r="B90" s="43"/>
      <c r="C90" s="58"/>
      <c r="D90" s="58"/>
      <c r="E90" s="58"/>
      <c r="F90" s="58"/>
      <c r="G90" s="58"/>
      <c r="H90" s="43"/>
    </row>
    <row r="91" spans="2:8" ht="11.65" customHeight="1" x14ac:dyDescent="0.25">
      <c r="B91" s="43"/>
      <c r="C91" s="43"/>
      <c r="D91" s="43"/>
      <c r="E91" s="59"/>
      <c r="F91" s="59"/>
      <c r="G91" s="59"/>
      <c r="H91" s="43"/>
    </row>
    <row r="92" spans="2:8" ht="11.65" customHeight="1" x14ac:dyDescent="0.25">
      <c r="B92" s="55"/>
      <c r="C92" s="43"/>
      <c r="D92" s="43"/>
      <c r="E92" s="28"/>
      <c r="F92" s="28"/>
      <c r="G92" s="28"/>
      <c r="H92" s="43"/>
    </row>
    <row r="93" spans="2:8" ht="11.65" customHeight="1" x14ac:dyDescent="0.25">
      <c r="B93" s="43"/>
      <c r="C93" s="58"/>
      <c r="D93" s="58"/>
      <c r="E93" s="58"/>
      <c r="F93" s="58"/>
      <c r="G93" s="58"/>
      <c r="H93" s="43"/>
    </row>
    <row r="94" spans="2:8" ht="11.65" customHeight="1" x14ac:dyDescent="0.25">
      <c r="B94" s="43"/>
      <c r="C94" s="57"/>
      <c r="D94" s="57"/>
      <c r="E94" s="57"/>
      <c r="F94" s="57"/>
      <c r="G94" s="57"/>
      <c r="H94" s="43"/>
    </row>
    <row r="95" spans="2:8" ht="11.65" customHeight="1" x14ac:dyDescent="0.25">
      <c r="B95" s="43"/>
      <c r="C95" s="57"/>
      <c r="D95" s="57"/>
      <c r="E95" s="57"/>
      <c r="F95" s="57"/>
      <c r="G95" s="57"/>
      <c r="H95" s="43"/>
    </row>
    <row r="96" spans="2:8" ht="11.65" customHeight="1" x14ac:dyDescent="0.25">
      <c r="B96" s="43"/>
      <c r="C96" s="60"/>
      <c r="D96" s="60"/>
      <c r="E96" s="60"/>
      <c r="F96" s="60"/>
      <c r="G96" s="60"/>
      <c r="H96" s="43"/>
    </row>
    <row r="97" spans="2:8" ht="11.65" customHeight="1" x14ac:dyDescent="0.25">
      <c r="B97" s="43"/>
      <c r="C97" s="60"/>
      <c r="D97" s="60"/>
      <c r="E97" s="60"/>
      <c r="F97" s="60"/>
      <c r="G97" s="60"/>
      <c r="H97" s="43"/>
    </row>
    <row r="98" spans="2:8" ht="11.65" customHeight="1" x14ac:dyDescent="0.25">
      <c r="B98" s="43"/>
      <c r="C98" s="60"/>
      <c r="D98" s="60"/>
      <c r="E98" s="60"/>
      <c r="F98" s="60"/>
      <c r="G98" s="60"/>
      <c r="H98" s="43"/>
    </row>
    <row r="99" spans="2:8" ht="11.65" customHeight="1" x14ac:dyDescent="0.25">
      <c r="B99" s="43"/>
      <c r="C99" s="43"/>
      <c r="D99" s="43"/>
      <c r="E99" s="56"/>
      <c r="F99" s="56"/>
      <c r="G99" s="43"/>
      <c r="H99" s="43"/>
    </row>
    <row r="100" spans="2:8" ht="11.65" customHeight="1" x14ac:dyDescent="0.25">
      <c r="B100" s="61"/>
      <c r="C100" s="43"/>
      <c r="D100" s="43"/>
      <c r="E100" s="43"/>
      <c r="F100" s="43"/>
      <c r="G100" s="43"/>
      <c r="H100" s="43"/>
    </row>
    <row r="101" spans="2:8" ht="11.65" customHeight="1" x14ac:dyDescent="0.25">
      <c r="B101" s="43"/>
      <c r="C101" s="43"/>
      <c r="D101" s="43"/>
      <c r="E101" s="43"/>
      <c r="F101" s="43"/>
      <c r="G101" s="43"/>
      <c r="H101" s="43"/>
    </row>
    <row r="102" spans="2:8" ht="11.65" customHeight="1" x14ac:dyDescent="0.25">
      <c r="B102" s="43"/>
      <c r="C102" s="43"/>
      <c r="D102" s="43"/>
      <c r="E102" s="43"/>
      <c r="F102" s="43"/>
      <c r="G102" s="43"/>
      <c r="H102" s="43"/>
    </row>
    <row r="103" spans="2:8" ht="11.65" customHeight="1" x14ac:dyDescent="0.25">
      <c r="B103" s="43"/>
      <c r="C103" s="43"/>
      <c r="D103" s="43"/>
      <c r="E103" s="43"/>
      <c r="F103" s="43"/>
      <c r="G103" s="43"/>
      <c r="H103" s="43"/>
    </row>
    <row r="104" spans="2:8" ht="11.65" customHeight="1" x14ac:dyDescent="0.25">
      <c r="B104" s="43"/>
      <c r="C104" s="43"/>
      <c r="D104" s="43"/>
      <c r="E104" s="43"/>
      <c r="F104" s="43"/>
      <c r="G104" s="43"/>
      <c r="H104" s="43"/>
    </row>
    <row r="105" spans="2:8" ht="11.65" customHeight="1" x14ac:dyDescent="0.25">
      <c r="B105" s="43"/>
      <c r="C105" s="43"/>
      <c r="D105" s="43"/>
      <c r="E105" s="43"/>
      <c r="F105" s="43"/>
      <c r="G105" s="43"/>
      <c r="H105" s="43"/>
    </row>
  </sheetData>
  <mergeCells count="5">
    <mergeCell ref="B3:G3"/>
    <mergeCell ref="B4:G4"/>
    <mergeCell ref="B6:G6"/>
    <mergeCell ref="B7:G7"/>
    <mergeCell ref="B47:G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soma</dc:creator>
  <cp:lastModifiedBy>soma</cp:lastModifiedBy>
  <dcterms:created xsi:type="dcterms:W3CDTF">2019-04-30T18:41:10Z</dcterms:created>
  <dcterms:modified xsi:type="dcterms:W3CDTF">2019-04-30T18:41:55Z</dcterms:modified>
</cp:coreProperties>
</file>